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3"/>
  </bookViews>
  <sheets>
    <sheet name="Group A1" sheetId="2" r:id="rId1"/>
    <sheet name="Group A2" sheetId="24" r:id="rId2"/>
    <sheet name="Group B1" sheetId="26" r:id="rId3"/>
    <sheet name="QF-SF-Final" sheetId="27" r:id="rId4"/>
    <sheet name="Options" sheetId="11" r:id="rId5"/>
  </sheets>
  <definedNames>
    <definedName name="home" localSheetId="1">'Group A2'!$B$12:$B$41</definedName>
    <definedName name="home" localSheetId="2">'Group B1'!$B$12:$B$41</definedName>
    <definedName name="home">'Group A1'!$B$12:$B$41</definedName>
    <definedName name="homescore" localSheetId="1">'Group A2'!$D$12:$D$41</definedName>
    <definedName name="homescore" localSheetId="2">'Group B1'!$D$12:$D$41</definedName>
    <definedName name="homescore">'Group A1'!$D$12:$D$41</definedName>
    <definedName name="visitor" localSheetId="1">'Group A2'!$C$12:$C$41</definedName>
    <definedName name="visitor" localSheetId="2">'Group B1'!$C$12:$C$41</definedName>
    <definedName name="visitor">'Group A1'!$C$12:$C$41</definedName>
    <definedName name="visitorscore" localSheetId="1">'Group A2'!$F$12:$F$41</definedName>
    <definedName name="visitorscore" localSheetId="2">'Group B1'!$F$12:$F$41</definedName>
    <definedName name="visitorscore">'Group A1'!$F$12:$F$41</definedName>
  </definedNames>
  <calcPr calcId="145621"/>
</workbook>
</file>

<file path=xl/calcChain.xml><?xml version="1.0" encoding="utf-8"?>
<calcChain xmlns="http://schemas.openxmlformats.org/spreadsheetml/2006/main">
  <c r="C17" i="26" l="1"/>
  <c r="C16" i="26"/>
  <c r="B16" i="26"/>
  <c r="C15" i="26"/>
  <c r="B15" i="26"/>
  <c r="C14" i="26"/>
  <c r="C13" i="26"/>
  <c r="B13" i="26"/>
  <c r="B12" i="26"/>
  <c r="W5" i="26"/>
  <c r="W4" i="26"/>
  <c r="W3" i="26"/>
  <c r="C17" i="24"/>
  <c r="B17" i="24"/>
  <c r="C16" i="24"/>
  <c r="B16" i="24"/>
  <c r="C15" i="24"/>
  <c r="B15" i="24"/>
  <c r="C14" i="24"/>
  <c r="B14" i="24"/>
  <c r="C13" i="24"/>
  <c r="B13" i="24"/>
  <c r="Y5" i="24" s="1" a="1"/>
  <c r="Y5" i="24" s="1"/>
  <c r="C12" i="24"/>
  <c r="B12" i="24"/>
  <c r="AA6" i="24" a="1"/>
  <c r="Y6" i="24" a="1"/>
  <c r="Y6" i="24" s="1"/>
  <c r="W6" i="24"/>
  <c r="AB6" i="24" s="1"/>
  <c r="AB5" i="24"/>
  <c r="Z5" i="24" a="1"/>
  <c r="X5" i="24" a="1"/>
  <c r="X5" i="24" s="1"/>
  <c r="W5" i="24"/>
  <c r="AA5" i="24" s="1" a="1"/>
  <c r="AA4" i="24" a="1"/>
  <c r="Y4" i="24" a="1"/>
  <c r="Y4" i="24" s="1"/>
  <c r="W4" i="24"/>
  <c r="AC4" i="24" s="1"/>
  <c r="AA3" i="24" a="1"/>
  <c r="Z3" i="24" a="1"/>
  <c r="Y3" i="24" a="1"/>
  <c r="X3" i="24" a="1"/>
  <c r="W3" i="24"/>
  <c r="AC3" i="24" s="1"/>
  <c r="C16" i="2"/>
  <c r="C17" i="2"/>
  <c r="B17" i="2"/>
  <c r="B16" i="2"/>
  <c r="C14" i="2"/>
  <c r="B14" i="2"/>
  <c r="C12" i="2"/>
  <c r="Z5" i="24" l="1"/>
  <c r="AA5" i="24"/>
  <c r="AC5" i="24"/>
  <c r="AD5" i="24" s="1"/>
  <c r="AA6" i="24"/>
  <c r="AA4" i="24"/>
  <c r="X3" i="24"/>
  <c r="AB3" i="24"/>
  <c r="Y3" i="24"/>
  <c r="AA3" i="24"/>
  <c r="Z3" i="24"/>
  <c r="AE5" i="24"/>
  <c r="AD3" i="24"/>
  <c r="X4" i="24" a="1"/>
  <c r="X4" i="24" s="1"/>
  <c r="Z4" i="24" a="1"/>
  <c r="Z4" i="24" s="1"/>
  <c r="AE4" i="24" s="1"/>
  <c r="AB4" i="24"/>
  <c r="AC6" i="24"/>
  <c r="AD6" i="24" s="1"/>
  <c r="X6" i="24" a="1"/>
  <c r="X6" i="24" s="1"/>
  <c r="Z6" i="24" a="1"/>
  <c r="Z6" i="24" s="1"/>
  <c r="AE6" i="24" s="1"/>
  <c r="B12" i="2"/>
  <c r="B13" i="2"/>
  <c r="C13" i="2"/>
  <c r="B15" i="2"/>
  <c r="C15" i="2"/>
  <c r="W6" i="2"/>
  <c r="W5" i="2"/>
  <c r="W4" i="2"/>
  <c r="W3" i="2"/>
  <c r="AF5" i="24" l="1"/>
  <c r="AE3" i="24"/>
  <c r="AF3" i="24" s="1"/>
  <c r="AF6" i="24"/>
  <c r="AD4" i="24"/>
  <c r="AF4" i="24" s="1"/>
  <c r="Z3" i="2" a="1"/>
  <c r="Z3" i="2" s="1"/>
  <c r="X5" i="2"/>
  <c r="X5" i="2" a="1"/>
  <c r="AA6" i="2" a="1"/>
  <c r="AA6" i="2" s="1"/>
  <c r="Z6" i="2" a="1"/>
  <c r="Z6" i="2" s="1"/>
  <c r="X3" i="2"/>
  <c r="X3" i="2" a="1"/>
  <c r="AA4" i="2" a="1"/>
  <c r="AA4" i="2" s="1"/>
  <c r="X6" i="2" a="1"/>
  <c r="X6" i="2" s="1"/>
  <c r="AC4" i="2"/>
  <c r="Z4" i="2" a="1"/>
  <c r="Z4" i="2" s="1"/>
  <c r="X4" i="2" a="1"/>
  <c r="X4" i="2" s="1"/>
  <c r="AA5" i="2" a="1"/>
  <c r="AA5" i="2" s="1"/>
  <c r="AA3" i="2" a="1"/>
  <c r="AA3" i="2" s="1"/>
  <c r="Z5" i="2" a="1"/>
  <c r="Z5" i="2" s="1"/>
  <c r="AC6" i="2"/>
  <c r="AC3" i="2"/>
  <c r="AC5" i="2"/>
  <c r="AB3" i="2"/>
  <c r="AB4" i="2"/>
  <c r="Y4" i="2" a="1"/>
  <c r="Y4" i="2" s="1"/>
  <c r="Y3" i="2" a="1"/>
  <c r="Y3" i="2" s="1"/>
  <c r="AE3" i="2" s="1"/>
  <c r="Y5" i="2" a="1"/>
  <c r="Y5" i="2" s="1"/>
  <c r="AB6" i="2"/>
  <c r="AB5" i="2"/>
  <c r="Y6" i="2" a="1"/>
  <c r="Y6" i="2" s="1"/>
  <c r="I16" i="24" l="1" a="1"/>
  <c r="I16" i="24" s="1"/>
  <c r="I15" i="24" a="1"/>
  <c r="I15" i="24" s="1"/>
  <c r="I14" i="24" a="1"/>
  <c r="I14" i="24" s="1"/>
  <c r="I17" i="24" a="1"/>
  <c r="I17" i="24" s="1"/>
  <c r="AD6" i="2"/>
  <c r="AE5" i="2"/>
  <c r="AD3" i="2"/>
  <c r="AF3" i="2" s="1"/>
  <c r="AE6" i="2"/>
  <c r="AE4" i="2"/>
  <c r="AD5" i="2"/>
  <c r="AD4" i="2"/>
  <c r="Q17" i="24" l="1"/>
  <c r="M17" i="24"/>
  <c r="P17" i="24"/>
  <c r="L17" i="24"/>
  <c r="O17" i="24"/>
  <c r="K17" i="24"/>
  <c r="N17" i="24"/>
  <c r="J17" i="24"/>
  <c r="Q14" i="24"/>
  <c r="M14" i="24"/>
  <c r="P14" i="24"/>
  <c r="L14" i="24"/>
  <c r="O14" i="24"/>
  <c r="K14" i="24"/>
  <c r="N14" i="24"/>
  <c r="J14" i="24"/>
  <c r="Q15" i="24"/>
  <c r="M15" i="24"/>
  <c r="P15" i="24"/>
  <c r="L15" i="24"/>
  <c r="O15" i="24"/>
  <c r="K15" i="24"/>
  <c r="N15" i="24"/>
  <c r="J15" i="24"/>
  <c r="Q16" i="24"/>
  <c r="M16" i="24"/>
  <c r="P16" i="24"/>
  <c r="L16" i="24"/>
  <c r="O16" i="24"/>
  <c r="K16" i="24"/>
  <c r="N16" i="24"/>
  <c r="J16" i="24"/>
  <c r="AF6" i="2"/>
  <c r="AF5" i="2"/>
  <c r="AF4" i="2"/>
  <c r="I17" i="2" l="1" a="1"/>
  <c r="I17" i="2" s="1"/>
  <c r="L17" i="2" s="1"/>
  <c r="I14" i="2" a="1"/>
  <c r="I14" i="2" s="1"/>
  <c r="L14" i="2" s="1"/>
  <c r="I15" i="2" a="1"/>
  <c r="I15" i="2" s="1"/>
  <c r="J15" i="2" s="1"/>
  <c r="I16" i="2" a="1"/>
  <c r="I16" i="2" s="1"/>
  <c r="M16" i="2" s="1"/>
  <c r="N17" i="2" l="1"/>
  <c r="Q17" i="2"/>
  <c r="K17" i="2"/>
  <c r="M17" i="2"/>
  <c r="J17" i="2"/>
  <c r="P17" i="2"/>
  <c r="O17" i="2"/>
  <c r="J14" i="2"/>
  <c r="Q14" i="2"/>
  <c r="K14" i="2"/>
  <c r="N14" i="2"/>
  <c r="P14" i="2"/>
  <c r="M14" i="2"/>
  <c r="O14" i="2"/>
  <c r="P15" i="2"/>
  <c r="L15" i="2"/>
  <c r="Q15" i="2"/>
  <c r="M15" i="2"/>
  <c r="K15" i="2"/>
  <c r="N15" i="2"/>
  <c r="O15" i="2"/>
  <c r="L16" i="2"/>
  <c r="K16" i="2"/>
  <c r="N16" i="2"/>
  <c r="J16" i="2"/>
  <c r="O16" i="2"/>
  <c r="P16" i="2"/>
  <c r="Q16" i="2"/>
  <c r="C12" i="26"/>
  <c r="B17" i="26"/>
  <c r="W6" i="26"/>
  <c r="B14" i="26"/>
  <c r="X5" i="26" l="1" a="1"/>
  <c r="X5" i="26" s="1"/>
  <c r="AC4" i="26"/>
  <c r="X3" i="26" a="1"/>
  <c r="X3" i="26" s="1"/>
  <c r="X6" i="26" a="1"/>
  <c r="X6" i="26" s="1"/>
  <c r="AA4" i="26" a="1"/>
  <c r="AA4" i="26" s="1"/>
  <c r="Z6" i="26" a="1"/>
  <c r="Z6" i="26" s="1"/>
  <c r="AA5" i="26" a="1"/>
  <c r="AA5" i="26" s="1"/>
  <c r="Z3" i="26"/>
  <c r="Z3" i="26" a="1"/>
  <c r="AC6" i="26"/>
  <c r="AA3" i="26" a="1"/>
  <c r="AA3" i="26" s="1"/>
  <c r="AC5" i="26"/>
  <c r="Z4" i="26"/>
  <c r="Z4" i="26" a="1"/>
  <c r="Z5" i="26"/>
  <c r="Z5" i="26" a="1"/>
  <c r="X4" i="26"/>
  <c r="X4" i="26" a="1"/>
  <c r="AC3" i="26"/>
  <c r="AA6" i="26" a="1"/>
  <c r="AA6" i="26" s="1"/>
  <c r="AB6" i="26"/>
  <c r="AB5" i="26"/>
  <c r="Y5" i="26" a="1"/>
  <c r="Y5" i="26" s="1"/>
  <c r="AE5" i="26" s="1"/>
  <c r="AB4" i="26"/>
  <c r="AD4" i="26" s="1"/>
  <c r="AB3" i="26"/>
  <c r="Y4" i="26" a="1"/>
  <c r="Y4" i="26" s="1"/>
  <c r="AE4" i="26" s="1"/>
  <c r="Y6" i="26"/>
  <c r="Y3" i="26"/>
  <c r="Y6" i="26" a="1"/>
  <c r="Y3" i="26" a="1"/>
  <c r="AD5" i="26" l="1"/>
  <c r="AF5" i="26" s="1"/>
  <c r="AE3" i="26"/>
  <c r="AF4" i="26"/>
  <c r="AE6" i="26"/>
  <c r="AD3" i="26"/>
  <c r="AD6" i="26"/>
  <c r="AF6" i="26" l="1"/>
  <c r="AF3" i="26"/>
  <c r="I17" i="26" l="1" a="1"/>
  <c r="I17" i="26" s="1"/>
  <c r="I16" i="26" a="1"/>
  <c r="I16" i="26" s="1"/>
  <c r="J16" i="26" s="1"/>
  <c r="I14" i="26" a="1"/>
  <c r="I14" i="26" s="1"/>
  <c r="O14" i="26" s="1"/>
  <c r="I15" i="26" a="1"/>
  <c r="I15" i="26" s="1"/>
  <c r="O15" i="26" s="1"/>
  <c r="J14" i="26"/>
  <c r="K14" i="26"/>
  <c r="N14" i="26"/>
  <c r="P14" i="26"/>
  <c r="J17" i="26"/>
  <c r="L17" i="26"/>
  <c r="Q17" i="26"/>
  <c r="K17" i="26"/>
  <c r="N17" i="26"/>
  <c r="M17" i="26"/>
  <c r="P17" i="26"/>
  <c r="O17" i="26"/>
  <c r="M14" i="26" l="1"/>
  <c r="L14" i="26"/>
  <c r="Q16" i="26"/>
  <c r="O16" i="26"/>
  <c r="Q14" i="26"/>
  <c r="N16" i="26"/>
  <c r="P16" i="26"/>
  <c r="L16" i="26"/>
  <c r="K16" i="26"/>
  <c r="M16" i="26"/>
  <c r="L15" i="26"/>
  <c r="P15" i="26"/>
  <c r="K15" i="26"/>
  <c r="Q15" i="26"/>
  <c r="M15" i="26"/>
  <c r="J15" i="26"/>
  <c r="N15" i="26"/>
</calcChain>
</file>

<file path=xl/sharedStrings.xml><?xml version="1.0" encoding="utf-8"?>
<sst xmlns="http://schemas.openxmlformats.org/spreadsheetml/2006/main" count="247" uniqueCount="88">
  <si>
    <t>Team name</t>
  </si>
  <si>
    <t>:</t>
  </si>
  <si>
    <t>points for a win</t>
  </si>
  <si>
    <t>points for a loss</t>
  </si>
  <si>
    <t>points for a draw</t>
  </si>
  <si>
    <t>W</t>
  </si>
  <si>
    <t>D</t>
  </si>
  <si>
    <t>L</t>
  </si>
  <si>
    <t>PTS</t>
  </si>
  <si>
    <t>GF</t>
  </si>
  <si>
    <t>GA</t>
  </si>
  <si>
    <t>GP</t>
  </si>
  <si>
    <t>GD</t>
  </si>
  <si>
    <t>Points</t>
  </si>
  <si>
    <t>Want more? Visit:</t>
  </si>
  <si>
    <t>http://excel-example.com/templates/sport-tournament-template</t>
  </si>
  <si>
    <t>rank</t>
  </si>
  <si>
    <t>ROUND 1</t>
  </si>
  <si>
    <t>team 2</t>
  </si>
  <si>
    <t>team 1</t>
  </si>
  <si>
    <t>score</t>
  </si>
  <si>
    <t>Games Played</t>
  </si>
  <si>
    <t>Win</t>
  </si>
  <si>
    <t>Draw</t>
  </si>
  <si>
    <t>Loss</t>
  </si>
  <si>
    <t>Goal Difference</t>
  </si>
  <si>
    <t>Goal For</t>
  </si>
  <si>
    <t>Goal Against</t>
  </si>
  <si>
    <t>GROUP A1</t>
  </si>
  <si>
    <t>GROUP A2</t>
  </si>
  <si>
    <t>GROUP B1</t>
  </si>
  <si>
    <t>Field A1</t>
  </si>
  <si>
    <t>Field A2</t>
  </si>
  <si>
    <t>Field B1</t>
  </si>
  <si>
    <t>Field B2</t>
  </si>
  <si>
    <t>Winner A1</t>
  </si>
  <si>
    <t>Runner-up A2</t>
  </si>
  <si>
    <t>Winner A2</t>
  </si>
  <si>
    <t>Runner-up A1</t>
  </si>
  <si>
    <t>Winner B1</t>
  </si>
  <si>
    <t>2nd 3th</t>
  </si>
  <si>
    <t>1st 3th</t>
  </si>
  <si>
    <t>Last A1</t>
  </si>
  <si>
    <t>3rd 3th</t>
  </si>
  <si>
    <t>Last A2</t>
  </si>
  <si>
    <t>Last B1</t>
  </si>
  <si>
    <t>team</t>
  </si>
  <si>
    <t>game</t>
  </si>
  <si>
    <t>Runner-up B1</t>
  </si>
  <si>
    <t>Winner 11</t>
  </si>
  <si>
    <t>Winner 14</t>
  </si>
  <si>
    <t>Winner 12</t>
  </si>
  <si>
    <t>Winner 13</t>
  </si>
  <si>
    <t>Loser 11</t>
  </si>
  <si>
    <t>Loser 14</t>
  </si>
  <si>
    <t>Loser 12</t>
  </si>
  <si>
    <t>Loser 13</t>
  </si>
  <si>
    <t>Winner 15</t>
  </si>
  <si>
    <t>Winner 16</t>
  </si>
  <si>
    <t>Loser 15</t>
  </si>
  <si>
    <t>Loser 16</t>
  </si>
  <si>
    <t>Winner 17</t>
  </si>
  <si>
    <t>Winner 18</t>
  </si>
  <si>
    <t>Final</t>
  </si>
  <si>
    <t>Loser 17</t>
  </si>
  <si>
    <t>Loser 18</t>
  </si>
  <si>
    <t>Winner 19</t>
  </si>
  <si>
    <t>Winner 20</t>
  </si>
  <si>
    <t>Loser 19</t>
  </si>
  <si>
    <t>Loser 20</t>
  </si>
  <si>
    <t>AS Orange Cesson 1</t>
  </si>
  <si>
    <t>AS Orange Cesson 2</t>
  </si>
  <si>
    <t>Association Veolia Sport</t>
  </si>
  <si>
    <t>BSG Land Salzburg</t>
  </si>
  <si>
    <t>BSG LVM Versicherung</t>
  </si>
  <si>
    <t>BSG Stahl Vital - Dillinger</t>
  </si>
  <si>
    <t>Energie Sportvereinigung Hamburg e.V.</t>
  </si>
  <si>
    <t>Magistrat Salzburg, YOUNION - Die Daseinsgewerkschaft</t>
  </si>
  <si>
    <t>SV SIGNAL IDUNA</t>
  </si>
  <si>
    <t>Wiener Netze</t>
  </si>
  <si>
    <t>FSKBH</t>
  </si>
  <si>
    <t>_</t>
  </si>
  <si>
    <t>Friday 23/06/2017</t>
  </si>
  <si>
    <t>3th</t>
  </si>
  <si>
    <t>4th, 5th</t>
  </si>
  <si>
    <t>7th, 8th</t>
  </si>
  <si>
    <t>Thursday 22/06/2017</t>
  </si>
  <si>
    <t>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</si>
</sst>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3" fillId="5" borderId="0" xfId="0" applyFont="1" applyFill="1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4" fillId="0" borderId="0" xfId="0" applyFont="1" applyAlignment="1">
      <alignment horizontal="center"/>
    </xf>
    <xf numFmtId="0" fontId="4" fillId="0" borderId="4" xfId="0" applyFont="1" applyFill="1" applyBorder="1"/>
    <xf numFmtId="0" fontId="0" fillId="0" borderId="0" xfId="0" applyFill="1"/>
    <xf numFmtId="0" fontId="0" fillId="0" borderId="4" xfId="0" applyFill="1" applyBorder="1"/>
    <xf numFmtId="0" fontId="0" fillId="0" borderId="6" xfId="0" applyFill="1" applyBorder="1"/>
    <xf numFmtId="0" fontId="4" fillId="0" borderId="5" xfId="0" applyFont="1" applyFill="1" applyBorder="1"/>
    <xf numFmtId="0" fontId="0" fillId="0" borderId="0" xfId="0" applyFont="1" applyFill="1"/>
    <xf numFmtId="0" fontId="0" fillId="0" borderId="0" xfId="0" applyFill="1" applyBorder="1"/>
    <xf numFmtId="0" fontId="5" fillId="0" borderId="0" xfId="0" applyFont="1" applyFill="1"/>
    <xf numFmtId="0" fontId="6" fillId="0" borderId="0" xfId="2" applyAlignment="1" applyProtection="1"/>
    <xf numFmtId="0" fontId="0" fillId="0" borderId="0" xfId="0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7" fillId="0" borderId="0" xfId="0" applyFont="1" applyFill="1"/>
    <xf numFmtId="0" fontId="4" fillId="0" borderId="0" xfId="0" applyFont="1" applyBorder="1"/>
    <xf numFmtId="0" fontId="0" fillId="0" borderId="0" xfId="0" applyBorder="1"/>
    <xf numFmtId="0" fontId="0" fillId="0" borderId="6" xfId="0" applyBorder="1"/>
    <xf numFmtId="20" fontId="0" fillId="0" borderId="11" xfId="0" applyNumberFormat="1" applyBorder="1"/>
    <xf numFmtId="0" fontId="0" fillId="0" borderId="12" xfId="0" applyBorder="1" applyAlignment="1">
      <alignment horizontal="center"/>
    </xf>
    <xf numFmtId="20" fontId="0" fillId="0" borderId="13" xfId="0" applyNumberForma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0" fontId="0" fillId="0" borderId="16" xfId="0" applyNumberFormat="1" applyBorder="1"/>
    <xf numFmtId="0" fontId="0" fillId="0" borderId="17" xfId="0" applyBorder="1" applyAlignment="1">
      <alignment horizontal="center"/>
    </xf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4" borderId="4" xfId="0" applyFont="1" applyFill="1" applyBorder="1"/>
    <xf numFmtId="20" fontId="9" fillId="4" borderId="11" xfId="0" applyNumberFormat="1" applyFont="1" applyFill="1" applyBorder="1"/>
    <xf numFmtId="0" fontId="2" fillId="0" borderId="12" xfId="0" applyFont="1" applyBorder="1"/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Border="1"/>
    <xf numFmtId="20" fontId="10" fillId="4" borderId="11" xfId="0" applyNumberFormat="1" applyFont="1" applyFill="1" applyBorder="1"/>
    <xf numFmtId="0" fontId="11" fillId="4" borderId="4" xfId="0" applyFont="1" applyFill="1" applyBorder="1"/>
    <xf numFmtId="0" fontId="11" fillId="4" borderId="12" xfId="0" applyFont="1" applyFill="1" applyBorder="1"/>
    <xf numFmtId="0" fontId="2" fillId="4" borderId="12" xfId="0" applyFont="1" applyFill="1" applyBorder="1"/>
    <xf numFmtId="0" fontId="2" fillId="4" borderId="4" xfId="0" applyFont="1" applyFill="1" applyBorder="1" applyAlignment="1">
      <alignment horizontal="center"/>
    </xf>
    <xf numFmtId="20" fontId="9" fillId="0" borderId="13" xfId="0" applyNumberFormat="1" applyFont="1" applyFill="1" applyBorder="1"/>
    <xf numFmtId="20" fontId="9" fillId="0" borderId="11" xfId="0" applyNumberFormat="1" applyFont="1" applyFill="1" applyBorder="1"/>
    <xf numFmtId="0" fontId="2" fillId="4" borderId="16" xfId="0" applyFont="1" applyFill="1" applyBorder="1"/>
    <xf numFmtId="0" fontId="8" fillId="4" borderId="6" xfId="0" applyFont="1" applyFill="1" applyBorder="1"/>
    <xf numFmtId="0" fontId="8" fillId="4" borderId="17" xfId="0" applyFont="1" applyFill="1" applyBorder="1"/>
    <xf numFmtId="0" fontId="0" fillId="4" borderId="16" xfId="0" applyFill="1" applyBorder="1"/>
    <xf numFmtId="0" fontId="12" fillId="0" borderId="4" xfId="1" applyNumberFormat="1" applyFont="1" applyFill="1" applyBorder="1" applyAlignment="1" applyProtection="1">
      <alignment horizontal="left" vertical="top"/>
    </xf>
    <xf numFmtId="0" fontId="0" fillId="0" borderId="4" xfId="1" applyNumberFormat="1" applyFont="1" applyFill="1" applyBorder="1" applyAlignment="1" applyProtection="1">
      <alignment horizontal="left" vertical="top"/>
    </xf>
    <xf numFmtId="0" fontId="0" fillId="6" borderId="24" xfId="0" applyFill="1" applyBorder="1" applyAlignment="1">
      <alignment horizontal="right"/>
    </xf>
    <xf numFmtId="0" fontId="1" fillId="6" borderId="12" xfId="0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20" fontId="13" fillId="5" borderId="0" xfId="0" applyNumberFormat="1" applyFont="1" applyFill="1" applyBorder="1" applyAlignment="1">
      <alignment horizontal="center"/>
    </xf>
    <xf numFmtId="0" fontId="0" fillId="4" borderId="0" xfId="0" applyFill="1"/>
  </cellXfs>
  <cellStyles count="3">
    <cellStyle name="Hyperlink" xfId="2" builtinId="8"/>
    <cellStyle name="RijNiveau_4" xfId="1" builtinId="1" iLevel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selection activeCell="C23" sqref="C23"/>
    </sheetView>
  </sheetViews>
  <sheetFormatPr defaultRowHeight="15" x14ac:dyDescent="0.25"/>
  <cols>
    <col min="2" max="3" width="21.140625" bestFit="1" customWidth="1"/>
    <col min="4" max="4" width="5.7109375" bestFit="1" customWidth="1"/>
    <col min="5" max="5" width="1.5703125" bestFit="1" customWidth="1"/>
    <col min="6" max="6" width="5.7109375" bestFit="1" customWidth="1"/>
    <col min="7" max="7" width="8.28515625" customWidth="1"/>
    <col min="8" max="8" width="8.28515625" style="4" customWidth="1"/>
    <col min="9" max="9" width="21.140625" style="4" bestFit="1" customWidth="1"/>
    <col min="10" max="10" width="5" style="4" customWidth="1"/>
    <col min="11" max="17" width="5" customWidth="1"/>
    <col min="21" max="21" width="11.42578125" customWidth="1"/>
    <col min="22" max="22" width="0" hidden="1" customWidth="1"/>
    <col min="23" max="23" width="6.140625" hidden="1" customWidth="1"/>
    <col min="24" max="24" width="3.42578125" hidden="1" customWidth="1"/>
    <col min="25" max="25" width="2.85546875" hidden="1" customWidth="1"/>
    <col min="26" max="26" width="2.28515625" hidden="1" customWidth="1"/>
    <col min="27" max="27" width="2" hidden="1" customWidth="1"/>
    <col min="28" max="28" width="3.28515625" hidden="1" customWidth="1"/>
    <col min="29" max="30" width="3.5703125" hidden="1" customWidth="1"/>
    <col min="31" max="31" width="4.140625" hidden="1" customWidth="1"/>
    <col min="32" max="32" width="11.42578125" hidden="1" customWidth="1"/>
  </cols>
  <sheetData>
    <row r="1" spans="1:32" ht="28.5" x14ac:dyDescent="0.45">
      <c r="B1" s="24" t="s">
        <v>28</v>
      </c>
      <c r="C1" s="18"/>
    </row>
    <row r="2" spans="1:32" x14ac:dyDescent="0.25">
      <c r="B2" s="22"/>
      <c r="C2" s="18"/>
      <c r="X2" s="9" t="s">
        <v>11</v>
      </c>
      <c r="Y2" s="10" t="s">
        <v>5</v>
      </c>
      <c r="Z2" s="10" t="s">
        <v>6</v>
      </c>
      <c r="AA2" s="10" t="s">
        <v>7</v>
      </c>
      <c r="AB2" s="11" t="s">
        <v>9</v>
      </c>
      <c r="AC2" s="12" t="s">
        <v>10</v>
      </c>
      <c r="AD2" s="10" t="s">
        <v>12</v>
      </c>
      <c r="AE2" s="11" t="s">
        <v>8</v>
      </c>
      <c r="AF2" s="26" t="s">
        <v>16</v>
      </c>
    </row>
    <row r="3" spans="1:32" x14ac:dyDescent="0.25">
      <c r="B3" s="17" t="s">
        <v>0</v>
      </c>
      <c r="C3" s="28"/>
      <c r="W3" s="13" t="str">
        <f>B4</f>
        <v>AS Orange Cesson 1</v>
      </c>
      <c r="X3" s="3">
        <f t="array" ref="X3">SUM(($B$12:$B$41=W3)*(ISNUMBER($D$12:$D$41)),($C$12:$C$41=W3)*(ISNUMBER($F$12:$F$41)))</f>
        <v>0</v>
      </c>
      <c r="Y3" s="4">
        <f t="array" ref="Y3">SUM((home=W3)*(homescore&gt;visitorscore),(visitor=W3)*(visitorscore&gt;homescore))</f>
        <v>0</v>
      </c>
      <c r="Z3" s="4">
        <f t="array" ref="Z3">SUM((home=W3)*(homescore=visitorscore)*ISNUMBER(visitorscore),(visitor=W3)*(visitorscore=homescore)*ISNUMBER(homescore))</f>
        <v>0</v>
      </c>
      <c r="AA3" s="4">
        <f t="array" ref="AA3">SUM((home=W3)*(homescore&lt;visitorscore),(visitor=W3)*(visitorscore&lt;homescore))</f>
        <v>0</v>
      </c>
      <c r="AB3" s="5">
        <f>SUMIF(home,W3,homescore)+SUMIF(visitor,W3,visitorscore)</f>
        <v>0</v>
      </c>
      <c r="AC3" s="6">
        <f>SUMIF(home,W3,visitorscore)+SUMIF(visitor,W3,homescore)</f>
        <v>0</v>
      </c>
      <c r="AD3" s="14">
        <f>AB3-AC3</f>
        <v>0</v>
      </c>
      <c r="AE3" s="5">
        <f>Y3*Options!$B$2+Z3*Options!$B$3+AA3*Options!$B$4+VLOOKUP(W3,$B$4:$C$7,2,0)</f>
        <v>0</v>
      </c>
      <c r="AF3">
        <f>AB3+AD3*10000+AE3*100000000</f>
        <v>0</v>
      </c>
    </row>
    <row r="4" spans="1:32" x14ac:dyDescent="0.25">
      <c r="B4" s="73" t="s">
        <v>70</v>
      </c>
      <c r="C4" s="18"/>
      <c r="W4" s="2" t="str">
        <f>B5</f>
        <v>BSG Land Salzburg</v>
      </c>
      <c r="X4" s="3">
        <f t="array" ref="X4">SUM(($B$12:$B$41=W4)*(ISNUMBER($D$12:$D$41)),($C$12:$C$41=W4)*(ISNUMBER($F$12:$F$41)))</f>
        <v>0</v>
      </c>
      <c r="Y4" s="4">
        <f t="array" ref="Y4">SUM((home=W4)*(homescore&gt;visitorscore),(visitor=W4)*(visitorscore&gt;homescore))</f>
        <v>0</v>
      </c>
      <c r="Z4" s="4">
        <f t="array" ref="Z4">SUM((home=W4)*(homescore=visitorscore)*ISNUMBER(visitorscore),(visitor=W4)*(visitorscore=homescore)*ISNUMBER(homescore))</f>
        <v>0</v>
      </c>
      <c r="AA4" s="4">
        <f t="array" ref="AA4">SUM((home=W4)*(homescore&lt;visitorscore),(visitor=W4)*(visitorscore&lt;homescore))</f>
        <v>0</v>
      </c>
      <c r="AB4" s="5">
        <f>SUMIF(home,W4,homescore)+SUMIF(visitor,W4,visitorscore)</f>
        <v>0</v>
      </c>
      <c r="AC4" s="6">
        <f>SUMIF(home,W4,visitorscore)+SUMIF(visitor,W4,homescore)</f>
        <v>0</v>
      </c>
      <c r="AD4" s="14">
        <f t="shared" ref="AD4:AD6" si="0">AB4-AC4</f>
        <v>0</v>
      </c>
      <c r="AE4" s="5">
        <f>Y4*Options!$B$2+Z4*Options!$B$3+AA4*Options!$B$4+VLOOKUP(W4,$B$4:$C$7,2,0)</f>
        <v>0</v>
      </c>
      <c r="AF4">
        <f t="shared" ref="AF4:AF6" si="1">AB4+AD4*10000+AE4*100000000</f>
        <v>0</v>
      </c>
    </row>
    <row r="5" spans="1:32" x14ac:dyDescent="0.25">
      <c r="B5" s="73" t="s">
        <v>73</v>
      </c>
      <c r="C5" s="18"/>
      <c r="W5" s="2" t="str">
        <f>B6</f>
        <v>BSG LVM Versicherung</v>
      </c>
      <c r="X5" s="3">
        <f t="array" ref="X5">SUM(($B$12:$B$41=W5)*(ISNUMBER($D$12:$D$41)),($C$12:$C$41=W5)*(ISNUMBER($F$12:$F$41)))</f>
        <v>0</v>
      </c>
      <c r="Y5" s="4">
        <f t="array" ref="Y5">SUM((home=W5)*(homescore&gt;visitorscore),(visitor=W5)*(visitorscore&gt;homescore))</f>
        <v>0</v>
      </c>
      <c r="Z5" s="4">
        <f t="array" ref="Z5">SUM((home=W5)*(homescore=visitorscore)*ISNUMBER(visitorscore),(visitor=W5)*(visitorscore=homescore)*ISNUMBER(homescore))</f>
        <v>0</v>
      </c>
      <c r="AA5" s="4">
        <f t="array" ref="AA5">SUM((home=W5)*(homescore&lt;visitorscore),(visitor=W5)*(visitorscore&lt;homescore))</f>
        <v>0</v>
      </c>
      <c r="AB5" s="5">
        <f>SUMIF(home,W5,homescore)+SUMIF(visitor,W5,visitorscore)</f>
        <v>0</v>
      </c>
      <c r="AC5" s="6">
        <f>SUMIF(home,W5,visitorscore)+SUMIF(visitor,W5,homescore)</f>
        <v>0</v>
      </c>
      <c r="AD5" s="14">
        <f t="shared" si="0"/>
        <v>0</v>
      </c>
      <c r="AE5" s="5">
        <f>Y5*Options!$B$2+Z5*Options!$B$3+AA5*Options!$B$4+VLOOKUP(W5,$B$4:$C$7,2,0)</f>
        <v>0</v>
      </c>
      <c r="AF5">
        <f t="shared" si="1"/>
        <v>0</v>
      </c>
    </row>
    <row r="6" spans="1:32" x14ac:dyDescent="0.25">
      <c r="B6" s="73" t="s">
        <v>74</v>
      </c>
      <c r="C6" s="18"/>
      <c r="W6" s="2" t="str">
        <f>B7</f>
        <v>FSKBH</v>
      </c>
      <c r="X6" s="3">
        <f t="array" ref="X6">SUM(($B$12:$B$41=W6)*(ISNUMBER($D$12:$D$41)),($C$12:$C$41=W6)*(ISNUMBER($F$12:$F$41)))</f>
        <v>0</v>
      </c>
      <c r="Y6" s="4">
        <f t="array" ref="Y6">SUM((home=W6)*(homescore&gt;visitorscore),(visitor=W6)*(visitorscore&gt;homescore))</f>
        <v>0</v>
      </c>
      <c r="Z6" s="4">
        <f t="array" ref="Z6">SUM((home=W6)*(homescore=visitorscore)*ISNUMBER(visitorscore),(visitor=W6)*(visitorscore=homescore)*ISNUMBER(homescore))</f>
        <v>0</v>
      </c>
      <c r="AA6" s="4">
        <f t="array" ref="AA6">SUM((home=W6)*(homescore&lt;visitorscore),(visitor=W6)*(visitorscore&lt;homescore))</f>
        <v>0</v>
      </c>
      <c r="AB6" s="5">
        <f>SUMIF(home,W6,homescore)+SUMIF(visitor,W6,visitorscore)</f>
        <v>0</v>
      </c>
      <c r="AC6" s="6">
        <f>SUMIF(home,W6,visitorscore)+SUMIF(visitor,W6,homescore)</f>
        <v>0</v>
      </c>
      <c r="AD6" s="14">
        <f t="shared" si="0"/>
        <v>0</v>
      </c>
      <c r="AE6" s="5">
        <f>Y6*Options!$B$2+Z6*Options!$B$3+AA6*Options!$B$4+VLOOKUP(W6,$B$4:$C$7,2,0)</f>
        <v>0</v>
      </c>
      <c r="AF6">
        <f t="shared" si="1"/>
        <v>0</v>
      </c>
    </row>
    <row r="7" spans="1:32" x14ac:dyDescent="0.25">
      <c r="B7" s="74" t="s">
        <v>80</v>
      </c>
      <c r="C7" s="18"/>
    </row>
    <row r="8" spans="1:32" x14ac:dyDescent="0.25">
      <c r="B8" s="23"/>
      <c r="C8" s="18"/>
    </row>
    <row r="9" spans="1:32" x14ac:dyDescent="0.25">
      <c r="A9" s="1" t="s">
        <v>86</v>
      </c>
      <c r="B9" s="1"/>
    </row>
    <row r="10" spans="1:32" ht="15.75" thickBot="1" x14ac:dyDescent="0.3"/>
    <row r="11" spans="1:32" ht="15.75" thickBot="1" x14ac:dyDescent="0.3">
      <c r="A11" s="40" t="s">
        <v>17</v>
      </c>
      <c r="B11" s="41" t="s">
        <v>19</v>
      </c>
      <c r="C11" s="41" t="s">
        <v>18</v>
      </c>
      <c r="D11" s="41" t="s">
        <v>20</v>
      </c>
      <c r="E11" s="41"/>
      <c r="F11" s="42" t="s">
        <v>20</v>
      </c>
      <c r="I11" s="16" t="s">
        <v>87</v>
      </c>
    </row>
    <row r="12" spans="1:32" x14ac:dyDescent="0.25">
      <c r="A12" s="38">
        <v>0.41666666666666669</v>
      </c>
      <c r="B12" s="31" t="str">
        <f>B4</f>
        <v>AS Orange Cesson 1</v>
      </c>
      <c r="C12" s="31" t="str">
        <f>B7</f>
        <v>FSKBH</v>
      </c>
      <c r="D12" s="9"/>
      <c r="E12" s="9" t="s">
        <v>1</v>
      </c>
      <c r="F12" s="39"/>
      <c r="G12" s="14"/>
    </row>
    <row r="13" spans="1:32" x14ac:dyDescent="0.25">
      <c r="A13" s="32">
        <v>0.45833333333333331</v>
      </c>
      <c r="B13" s="7" t="str">
        <f>B5</f>
        <v>BSG Land Salzburg</v>
      </c>
      <c r="C13" s="7" t="str">
        <f>B6</f>
        <v>BSG LVM Versicherung</v>
      </c>
      <c r="D13" s="8"/>
      <c r="E13" s="8" t="s">
        <v>1</v>
      </c>
      <c r="F13" s="33"/>
      <c r="G13" s="14"/>
      <c r="I13" s="43"/>
      <c r="J13" s="44" t="s">
        <v>11</v>
      </c>
      <c r="K13" s="45" t="s">
        <v>5</v>
      </c>
      <c r="L13" s="45" t="s">
        <v>6</v>
      </c>
      <c r="M13" s="45" t="s">
        <v>7</v>
      </c>
      <c r="N13" s="46" t="s">
        <v>9</v>
      </c>
      <c r="O13" s="47" t="s">
        <v>10</v>
      </c>
      <c r="P13" s="45" t="s">
        <v>12</v>
      </c>
      <c r="Q13" s="46" t="s">
        <v>8</v>
      </c>
    </row>
    <row r="14" spans="1:32" x14ac:dyDescent="0.25">
      <c r="A14" s="32">
        <v>0.54166666666666663</v>
      </c>
      <c r="B14" s="7" t="str">
        <f>B7</f>
        <v>FSKBH</v>
      </c>
      <c r="C14" s="7" t="str">
        <f>B5</f>
        <v>BSG Land Salzburg</v>
      </c>
      <c r="D14" s="8"/>
      <c r="E14" s="8" t="s">
        <v>1</v>
      </c>
      <c r="F14" s="33"/>
      <c r="G14" s="14"/>
      <c r="I14" s="15" t="str">
        <f t="array" ref="I14">INDEX($W$3:$W$6,MATCH(LARGE($AF$3:$AF$6-ROW($AF$3:$AF$6)/COUNT($AF$3:$AF$6),ROW(I14)-ROW(I$14)+1),$AF$3:$AF$6-ROW($AF$3:$AF$6)/COUNT($AF$3:$AF$6),0))</f>
        <v>AS Orange Cesson 1</v>
      </c>
      <c r="J14" s="3">
        <f>VLOOKUP($I14,$W$3:$AE$6,2,0)</f>
        <v>0</v>
      </c>
      <c r="K14" s="4">
        <f>VLOOKUP($I14,$W$3:$AE$6,3,0)</f>
        <v>0</v>
      </c>
      <c r="L14" s="4">
        <f>VLOOKUP($I14,$W$3:$AE$6,4,0)</f>
        <v>0</v>
      </c>
      <c r="M14" s="4">
        <f>VLOOKUP($I14,$W$3:$AE$6,5,0)</f>
        <v>0</v>
      </c>
      <c r="N14" s="5">
        <f>VLOOKUP($I14,$W$3:$AE$6,6,0)</f>
        <v>0</v>
      </c>
      <c r="O14" s="6">
        <f>VLOOKUP($I14,$W$3:$AE$6,7,0)</f>
        <v>0</v>
      </c>
      <c r="P14" s="4">
        <f>VLOOKUP($I14,$W$3:$AE$6,8,0)</f>
        <v>0</v>
      </c>
      <c r="Q14" s="5">
        <f>VLOOKUP($I14,$W$3:$AE$6,9,0)</f>
        <v>0</v>
      </c>
    </row>
    <row r="15" spans="1:32" x14ac:dyDescent="0.25">
      <c r="A15" s="32">
        <v>0.58333333333333337</v>
      </c>
      <c r="B15" s="7" t="str">
        <f>B6</f>
        <v>BSG LVM Versicherung</v>
      </c>
      <c r="C15" s="7" t="str">
        <f>B4</f>
        <v>AS Orange Cesson 1</v>
      </c>
      <c r="D15" s="8"/>
      <c r="E15" s="8" t="s">
        <v>1</v>
      </c>
      <c r="F15" s="33"/>
      <c r="G15" s="14"/>
      <c r="I15" t="str">
        <f t="array" ref="I15">INDEX($W$3:$W$6,MATCH(LARGE($AF$3:$AF$6-ROW($AF$3:$AF$6)/COUNT($AF$3:$AF$6),ROW(I15)-ROW(I$14)+1),$AF$3:$AF$6-ROW($AF$3:$AF$6)/COUNT($AF$3:$AF$6),0))</f>
        <v>BSG Land Salzburg</v>
      </c>
      <c r="J15" s="3">
        <f>VLOOKUP($I15,$W$3:$AE$6,2,0)</f>
        <v>0</v>
      </c>
      <c r="K15" s="4">
        <f>VLOOKUP($I15,$W$3:$AE$6,3,0)</f>
        <v>0</v>
      </c>
      <c r="L15" s="4">
        <f>VLOOKUP($I15,$W$3:$AE$6,4,0)</f>
        <v>0</v>
      </c>
      <c r="M15" s="4">
        <f>VLOOKUP($I15,$W$3:$AE$6,5,0)</f>
        <v>0</v>
      </c>
      <c r="N15" s="5">
        <f>VLOOKUP($I15,$W$3:$AE$6,6,0)</f>
        <v>0</v>
      </c>
      <c r="O15" s="6">
        <f>VLOOKUP($I15,$W$3:$AE$6,7,0)</f>
        <v>0</v>
      </c>
      <c r="P15" s="4">
        <f>VLOOKUP($I15,$W$3:$AE$6,8,0)</f>
        <v>0</v>
      </c>
      <c r="Q15" s="5">
        <f>VLOOKUP($I15,$W$3:$AE$6,9,0)</f>
        <v>0</v>
      </c>
    </row>
    <row r="16" spans="1:32" x14ac:dyDescent="0.25">
      <c r="A16" s="32">
        <v>0.66666666666666663</v>
      </c>
      <c r="B16" s="7" t="str">
        <f>B5</f>
        <v>BSG Land Salzburg</v>
      </c>
      <c r="C16" s="7" t="str">
        <f>B4</f>
        <v>AS Orange Cesson 1</v>
      </c>
      <c r="D16" s="8"/>
      <c r="E16" s="8" t="s">
        <v>1</v>
      </c>
      <c r="F16" s="33"/>
      <c r="G16" s="14"/>
      <c r="I16" t="str">
        <f t="array" ref="I16">INDEX($W$3:$W$6,MATCH(LARGE($AF$3:$AF$6-ROW($AF$3:$AF$6)/COUNT($AF$3:$AF$6),ROW(I16)-ROW(I$14)+1),$AF$3:$AF$6-ROW($AF$3:$AF$6)/COUNT($AF$3:$AF$6),0))</f>
        <v>BSG LVM Versicherung</v>
      </c>
      <c r="J16" s="3">
        <f>VLOOKUP($I16,$W$3:$AE$6,2,0)</f>
        <v>0</v>
      </c>
      <c r="K16" s="4">
        <f>VLOOKUP($I16,$W$3:$AE$6,3,0)</f>
        <v>0</v>
      </c>
      <c r="L16" s="4">
        <f>VLOOKUP($I16,$W$3:$AE$6,4,0)</f>
        <v>0</v>
      </c>
      <c r="M16" s="4">
        <f>VLOOKUP($I16,$W$3:$AE$6,5,0)</f>
        <v>0</v>
      </c>
      <c r="N16" s="5">
        <f>VLOOKUP($I16,$W$3:$AE$6,6,0)</f>
        <v>0</v>
      </c>
      <c r="O16" s="6">
        <f>VLOOKUP($I16,$W$3:$AE$6,7,0)</f>
        <v>0</v>
      </c>
      <c r="P16" s="4">
        <f>VLOOKUP($I16,$W$3:$AE$6,8,0)</f>
        <v>0</v>
      </c>
      <c r="Q16" s="5">
        <f>VLOOKUP($I16,$W$3:$AE$6,9,0)</f>
        <v>0</v>
      </c>
    </row>
    <row r="17" spans="1:17" ht="15.75" thickBot="1" x14ac:dyDescent="0.3">
      <c r="A17" s="34">
        <v>0.70833333333333337</v>
      </c>
      <c r="B17" s="35" t="str">
        <f>B7</f>
        <v>FSKBH</v>
      </c>
      <c r="C17" s="35" t="str">
        <f>B6</f>
        <v>BSG LVM Versicherung</v>
      </c>
      <c r="D17" s="36"/>
      <c r="E17" s="36" t="s">
        <v>1</v>
      </c>
      <c r="F17" s="37"/>
      <c r="G17" s="14"/>
      <c r="I17" t="str">
        <f t="array" ref="I17">INDEX($W$3:$W$6,MATCH(LARGE($AF$3:$AF$6-ROW($AF$3:$AF$6)/COUNT($AF$3:$AF$6),ROW(I17)-ROW(I$14)+1),$AF$3:$AF$6-ROW($AF$3:$AF$6)/COUNT($AF$3:$AF$6),0))</f>
        <v>FSKBH</v>
      </c>
      <c r="J17" s="3">
        <f>VLOOKUP($I17,$W$3:$AE$6,2,0)</f>
        <v>0</v>
      </c>
      <c r="K17" s="4">
        <f>VLOOKUP($I17,$W$3:$AE$6,3,0)</f>
        <v>0</v>
      </c>
      <c r="L17" s="4">
        <f>VLOOKUP($I17,$W$3:$AE$6,4,0)</f>
        <v>0</v>
      </c>
      <c r="M17" s="4">
        <f>VLOOKUP($I17,$W$3:$AE$6,5,0)</f>
        <v>0</v>
      </c>
      <c r="N17" s="5">
        <f>VLOOKUP($I17,$W$3:$AE$6,6,0)</f>
        <v>0</v>
      </c>
      <c r="O17" s="6">
        <f>VLOOKUP($I17,$W$3:$AE$6,7,0)</f>
        <v>0</v>
      </c>
      <c r="P17" s="4">
        <f>VLOOKUP($I17,$W$3:$AE$6,8,0)</f>
        <v>0</v>
      </c>
      <c r="Q17" s="5">
        <f>VLOOKUP($I17,$W$3:$AE$6,9,0)</f>
        <v>0</v>
      </c>
    </row>
    <row r="19" spans="1:17" x14ac:dyDescent="0.25">
      <c r="B19" s="29"/>
      <c r="C19" s="30"/>
      <c r="D19" s="30"/>
      <c r="E19" s="30"/>
      <c r="F19" s="30"/>
    </row>
    <row r="20" spans="1:17" x14ac:dyDescent="0.25">
      <c r="B20" s="30"/>
      <c r="C20" s="30"/>
      <c r="D20" s="14"/>
      <c r="E20" s="14"/>
      <c r="F20" s="14"/>
      <c r="I20" s="4" t="s">
        <v>11</v>
      </c>
      <c r="J20" s="77" t="s">
        <v>21</v>
      </c>
      <c r="K20" s="77"/>
      <c r="L20" s="77"/>
      <c r="M20" s="77"/>
    </row>
    <row r="21" spans="1:17" x14ac:dyDescent="0.25">
      <c r="B21" s="30"/>
      <c r="C21" s="30"/>
      <c r="D21" s="14"/>
      <c r="E21" s="14"/>
      <c r="F21" s="14"/>
      <c r="I21" s="4" t="s">
        <v>5</v>
      </c>
      <c r="J21" s="77" t="s">
        <v>22</v>
      </c>
      <c r="K21" s="77"/>
      <c r="L21" s="77"/>
      <c r="M21" s="77"/>
    </row>
    <row r="22" spans="1:17" x14ac:dyDescent="0.25">
      <c r="B22" s="30"/>
      <c r="C22" s="30"/>
      <c r="D22" s="14"/>
      <c r="E22" s="14"/>
      <c r="F22" s="14"/>
      <c r="I22" s="4" t="s">
        <v>6</v>
      </c>
      <c r="J22" s="77" t="s">
        <v>23</v>
      </c>
      <c r="K22" s="77"/>
      <c r="L22" s="77"/>
      <c r="M22" s="77"/>
    </row>
    <row r="23" spans="1:17" x14ac:dyDescent="0.25">
      <c r="B23" s="30"/>
      <c r="C23" s="30"/>
      <c r="D23" s="14"/>
      <c r="E23" s="14"/>
      <c r="F23" s="14"/>
      <c r="I23" s="4" t="s">
        <v>7</v>
      </c>
      <c r="J23" s="77" t="s">
        <v>24</v>
      </c>
      <c r="K23" s="77"/>
      <c r="L23" s="77"/>
      <c r="M23" s="77"/>
    </row>
    <row r="24" spans="1:17" x14ac:dyDescent="0.25">
      <c r="B24" s="30"/>
      <c r="C24" s="30"/>
      <c r="D24" s="14"/>
      <c r="E24" s="14"/>
      <c r="F24" s="14"/>
      <c r="I24" s="4" t="s">
        <v>9</v>
      </c>
      <c r="J24" s="77" t="s">
        <v>26</v>
      </c>
      <c r="K24" s="77"/>
      <c r="L24" s="77"/>
      <c r="M24" s="77"/>
    </row>
    <row r="25" spans="1:17" x14ac:dyDescent="0.25">
      <c r="B25" s="30"/>
      <c r="C25" s="30"/>
      <c r="D25" s="14"/>
      <c r="E25" s="14"/>
      <c r="F25" s="14"/>
      <c r="I25" s="4" t="s">
        <v>10</v>
      </c>
      <c r="J25" s="77" t="s">
        <v>27</v>
      </c>
      <c r="K25" s="77"/>
      <c r="L25" s="77"/>
      <c r="M25" s="77"/>
    </row>
    <row r="26" spans="1:17" x14ac:dyDescent="0.25">
      <c r="B26" s="30"/>
      <c r="C26" s="30"/>
      <c r="D26" s="30"/>
      <c r="E26" s="30"/>
      <c r="F26" s="30"/>
      <c r="I26" s="4" t="s">
        <v>12</v>
      </c>
      <c r="J26" s="77" t="s">
        <v>25</v>
      </c>
      <c r="K26" s="77"/>
      <c r="L26" s="77"/>
      <c r="M26" s="77"/>
    </row>
    <row r="27" spans="1:17" x14ac:dyDescent="0.25">
      <c r="B27" s="29"/>
      <c r="C27" s="30"/>
      <c r="D27" s="30"/>
      <c r="E27" s="30"/>
      <c r="F27" s="30"/>
      <c r="I27" s="4" t="s">
        <v>8</v>
      </c>
      <c r="J27" s="77" t="s">
        <v>13</v>
      </c>
      <c r="K27" s="77"/>
      <c r="L27" s="77"/>
      <c r="M27" s="77"/>
    </row>
    <row r="28" spans="1:17" x14ac:dyDescent="0.25">
      <c r="B28" s="30"/>
      <c r="C28" s="30"/>
      <c r="D28" s="14"/>
      <c r="E28" s="14"/>
      <c r="F28" s="14"/>
    </row>
    <row r="29" spans="1:17" x14ac:dyDescent="0.25">
      <c r="B29" s="30"/>
      <c r="C29" s="30"/>
      <c r="D29" s="14"/>
      <c r="E29" s="14"/>
      <c r="F29" s="14"/>
    </row>
    <row r="30" spans="1:17" x14ac:dyDescent="0.25">
      <c r="B30" s="30"/>
      <c r="C30" s="30"/>
      <c r="D30" s="14"/>
      <c r="E30" s="14"/>
      <c r="F30" s="14"/>
    </row>
    <row r="31" spans="1:17" x14ac:dyDescent="0.25">
      <c r="B31" s="30"/>
      <c r="C31" s="30"/>
      <c r="D31" s="14"/>
      <c r="E31" s="14"/>
      <c r="F31" s="14"/>
    </row>
    <row r="32" spans="1:17" x14ac:dyDescent="0.25">
      <c r="B32" s="30"/>
      <c r="C32" s="30"/>
      <c r="D32" s="14"/>
      <c r="E32" s="14"/>
      <c r="F32" s="14"/>
    </row>
    <row r="33" spans="2:6" x14ac:dyDescent="0.25">
      <c r="B33" s="30"/>
      <c r="C33" s="30"/>
      <c r="D33" s="14"/>
      <c r="E33" s="14"/>
      <c r="F33" s="14"/>
    </row>
    <row r="34" spans="2:6" x14ac:dyDescent="0.25">
      <c r="B34" s="30"/>
      <c r="C34" s="30"/>
      <c r="D34" s="30"/>
      <c r="E34" s="30"/>
      <c r="F34" s="30"/>
    </row>
    <row r="35" spans="2:6" x14ac:dyDescent="0.25">
      <c r="B35" s="29"/>
      <c r="C35" s="30"/>
      <c r="D35" s="30"/>
      <c r="E35" s="30"/>
      <c r="F35" s="30"/>
    </row>
    <row r="36" spans="2:6" x14ac:dyDescent="0.25">
      <c r="B36" s="30"/>
      <c r="C36" s="30"/>
      <c r="D36" s="14"/>
      <c r="E36" s="14"/>
      <c r="F36" s="14"/>
    </row>
    <row r="37" spans="2:6" x14ac:dyDescent="0.25">
      <c r="B37" s="30"/>
      <c r="C37" s="30"/>
      <c r="D37" s="14"/>
      <c r="E37" s="14"/>
      <c r="F37" s="14"/>
    </row>
    <row r="38" spans="2:6" x14ac:dyDescent="0.25">
      <c r="B38" s="30"/>
      <c r="C38" s="30"/>
      <c r="D38" s="14"/>
      <c r="E38" s="14"/>
      <c r="F38" s="14"/>
    </row>
    <row r="39" spans="2:6" x14ac:dyDescent="0.25">
      <c r="B39" s="30"/>
      <c r="C39" s="30"/>
      <c r="D39" s="14"/>
      <c r="E39" s="14"/>
      <c r="F39" s="14"/>
    </row>
    <row r="40" spans="2:6" x14ac:dyDescent="0.25">
      <c r="B40" s="30"/>
      <c r="C40" s="30"/>
      <c r="D40" s="14"/>
      <c r="E40" s="14"/>
      <c r="F40" s="14"/>
    </row>
    <row r="41" spans="2:6" x14ac:dyDescent="0.25">
      <c r="B41" s="30"/>
      <c r="C41" s="30"/>
      <c r="D41" s="14"/>
      <c r="E41" s="14"/>
      <c r="F41" s="14"/>
    </row>
  </sheetData>
  <mergeCells count="9">
    <mergeCell ref="A9:B9"/>
    <mergeCell ref="J26:M26"/>
    <mergeCell ref="J27:M27"/>
    <mergeCell ref="J20:M20"/>
    <mergeCell ref="J21:M21"/>
    <mergeCell ref="J22:M22"/>
    <mergeCell ref="J23:M23"/>
    <mergeCell ref="J24:M24"/>
    <mergeCell ref="J25:M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C1" workbookViewId="0">
      <selection activeCell="I11" sqref="I11"/>
    </sheetView>
  </sheetViews>
  <sheetFormatPr defaultRowHeight="15" x14ac:dyDescent="0.25"/>
  <cols>
    <col min="2" max="3" width="51.85546875" bestFit="1" customWidth="1"/>
    <col min="4" max="4" width="5.7109375" bestFit="1" customWidth="1"/>
    <col min="5" max="5" width="1.5703125" bestFit="1" customWidth="1"/>
    <col min="6" max="6" width="5.7109375" bestFit="1" customWidth="1"/>
    <col min="7" max="7" width="8.28515625" customWidth="1"/>
    <col min="8" max="8" width="8.28515625" style="4" customWidth="1"/>
    <col min="9" max="9" width="51.85546875" style="4" bestFit="1" customWidth="1"/>
    <col min="10" max="10" width="5" style="4" customWidth="1"/>
    <col min="11" max="17" width="5" customWidth="1"/>
    <col min="21" max="21" width="11.42578125" customWidth="1"/>
    <col min="23" max="23" width="6.140625" hidden="1" customWidth="1"/>
    <col min="24" max="24" width="3.42578125" hidden="1" customWidth="1"/>
    <col min="25" max="25" width="2.85546875" hidden="1" customWidth="1"/>
    <col min="26" max="26" width="2.28515625" hidden="1" customWidth="1"/>
    <col min="27" max="27" width="2" hidden="1" customWidth="1"/>
    <col min="28" max="28" width="3.28515625" hidden="1" customWidth="1"/>
    <col min="29" max="30" width="3.5703125" hidden="1" customWidth="1"/>
    <col min="31" max="31" width="4.140625" hidden="1" customWidth="1"/>
    <col min="32" max="32" width="11.42578125" hidden="1" customWidth="1"/>
  </cols>
  <sheetData>
    <row r="1" spans="1:32" ht="28.5" x14ac:dyDescent="0.45">
      <c r="B1" s="24" t="s">
        <v>29</v>
      </c>
      <c r="C1" s="18"/>
    </row>
    <row r="2" spans="1:32" x14ac:dyDescent="0.25">
      <c r="B2" s="22"/>
      <c r="C2" s="18"/>
      <c r="X2" s="9" t="s">
        <v>11</v>
      </c>
      <c r="Y2" s="10" t="s">
        <v>5</v>
      </c>
      <c r="Z2" s="10" t="s">
        <v>6</v>
      </c>
      <c r="AA2" s="10" t="s">
        <v>7</v>
      </c>
      <c r="AB2" s="11" t="s">
        <v>9</v>
      </c>
      <c r="AC2" s="12" t="s">
        <v>10</v>
      </c>
      <c r="AD2" s="10" t="s">
        <v>12</v>
      </c>
      <c r="AE2" s="11" t="s">
        <v>8</v>
      </c>
      <c r="AF2" s="26" t="s">
        <v>16</v>
      </c>
    </row>
    <row r="3" spans="1:32" x14ac:dyDescent="0.25">
      <c r="B3" s="17" t="s">
        <v>0</v>
      </c>
      <c r="C3" s="28"/>
      <c r="W3" s="13" t="str">
        <f>B4</f>
        <v>AS Orange Cesson 2</v>
      </c>
      <c r="X3" s="3">
        <f t="array" ref="X3">SUM(($B$12:$B$41=W3)*(ISNUMBER($D$12:$D$41)),($C$12:$C$41=W3)*(ISNUMBER($F$12:$F$41)))</f>
        <v>0</v>
      </c>
      <c r="Y3" s="4">
        <f t="array" ref="Y3">SUM((home=W3)*(homescore&gt;visitorscore),(visitor=W3)*(visitorscore&gt;homescore))</f>
        <v>0</v>
      </c>
      <c r="Z3" s="4">
        <f t="array" ref="Z3">SUM((home=W3)*(homescore=visitorscore)*ISNUMBER(visitorscore),(visitor=W3)*(visitorscore=homescore)*ISNUMBER(homescore))</f>
        <v>0</v>
      </c>
      <c r="AA3" s="4">
        <f t="array" ref="AA3">SUM((home=W3)*(homescore&lt;visitorscore),(visitor=W3)*(visitorscore&lt;homescore))</f>
        <v>0</v>
      </c>
      <c r="AB3" s="5">
        <f>SUMIF(home,W3,homescore)+SUMIF(visitor,W3,visitorscore)</f>
        <v>0</v>
      </c>
      <c r="AC3" s="6">
        <f>SUMIF(home,W3,visitorscore)+SUMIF(visitor,W3,homescore)</f>
        <v>0</v>
      </c>
      <c r="AD3" s="14">
        <f>AB3-AC3</f>
        <v>0</v>
      </c>
      <c r="AE3" s="5">
        <f>Y3*Options!$B$2+Z3*Options!$B$3+AA3*Options!$B$4+VLOOKUP(W3,$B$4:$C$7,2,0)</f>
        <v>0</v>
      </c>
      <c r="AF3">
        <f>AB3+AD3*10000+AE3*100000000</f>
        <v>0</v>
      </c>
    </row>
    <row r="4" spans="1:32" x14ac:dyDescent="0.25">
      <c r="B4" s="73" t="s">
        <v>71</v>
      </c>
      <c r="C4" s="18"/>
      <c r="W4" s="2" t="str">
        <f>B5</f>
        <v>BSG Stahl Vital - Dillinger</v>
      </c>
      <c r="X4" s="3">
        <f t="array" ref="X4">SUM(($B$12:$B$41=W4)*(ISNUMBER($D$12:$D$41)),($C$12:$C$41=W4)*(ISNUMBER($F$12:$F$41)))</f>
        <v>0</v>
      </c>
      <c r="Y4" s="4">
        <f t="array" ref="Y4">SUM((home=W4)*(homescore&gt;visitorscore),(visitor=W4)*(visitorscore&gt;homescore))</f>
        <v>0</v>
      </c>
      <c r="Z4" s="4">
        <f t="array" ref="Z4">SUM((home=W4)*(homescore=visitorscore)*ISNUMBER(visitorscore),(visitor=W4)*(visitorscore=homescore)*ISNUMBER(homescore))</f>
        <v>0</v>
      </c>
      <c r="AA4" s="4">
        <f t="array" ref="AA4">SUM((home=W4)*(homescore&lt;visitorscore),(visitor=W4)*(visitorscore&lt;homescore))</f>
        <v>0</v>
      </c>
      <c r="AB4" s="5">
        <f>SUMIF(home,W4,homescore)+SUMIF(visitor,W4,visitorscore)</f>
        <v>0</v>
      </c>
      <c r="AC4" s="6">
        <f>SUMIF(home,W4,visitorscore)+SUMIF(visitor,W4,homescore)</f>
        <v>0</v>
      </c>
      <c r="AD4" s="14">
        <f t="shared" ref="AD4:AD6" si="0">AB4-AC4</f>
        <v>0</v>
      </c>
      <c r="AE4" s="5">
        <f>Y4*Options!$B$2+Z4*Options!$B$3+AA4*Options!$B$4+VLOOKUP(W4,$B$4:$C$7,2,0)</f>
        <v>0</v>
      </c>
      <c r="AF4">
        <f t="shared" ref="AF4:AF6" si="1">AB4+AD4*10000+AE4*100000000</f>
        <v>0</v>
      </c>
    </row>
    <row r="5" spans="1:32" x14ac:dyDescent="0.25">
      <c r="B5" s="73" t="s">
        <v>75</v>
      </c>
      <c r="C5" s="18"/>
      <c r="W5" s="2" t="str">
        <f>B6</f>
        <v>Magistrat Salzburg, YOUNION - Die Daseinsgewerkschaft</v>
      </c>
      <c r="X5" s="3">
        <f t="array" ref="X5">SUM(($B$12:$B$41=W5)*(ISNUMBER($D$12:$D$41)),($C$12:$C$41=W5)*(ISNUMBER($F$12:$F$41)))</f>
        <v>0</v>
      </c>
      <c r="Y5" s="4">
        <f t="array" ref="Y5">SUM((home=W5)*(homescore&gt;visitorscore),(visitor=W5)*(visitorscore&gt;homescore))</f>
        <v>0</v>
      </c>
      <c r="Z5" s="4">
        <f t="array" ref="Z5">SUM((home=W5)*(homescore=visitorscore)*ISNUMBER(visitorscore),(visitor=W5)*(visitorscore=homescore)*ISNUMBER(homescore))</f>
        <v>0</v>
      </c>
      <c r="AA5" s="4">
        <f t="array" ref="AA5">SUM((home=W5)*(homescore&lt;visitorscore),(visitor=W5)*(visitorscore&lt;homescore))</f>
        <v>0</v>
      </c>
      <c r="AB5" s="5">
        <f>SUMIF(home,W5,homescore)+SUMIF(visitor,W5,visitorscore)</f>
        <v>0</v>
      </c>
      <c r="AC5" s="6">
        <f>SUMIF(home,W5,visitorscore)+SUMIF(visitor,W5,homescore)</f>
        <v>0</v>
      </c>
      <c r="AD5" s="14">
        <f t="shared" si="0"/>
        <v>0</v>
      </c>
      <c r="AE5" s="5">
        <f>Y5*Options!$B$2+Z5*Options!$B$3+AA5*Options!$B$4+VLOOKUP(W5,$B$4:$C$7,2,0)</f>
        <v>0</v>
      </c>
      <c r="AF5">
        <f t="shared" si="1"/>
        <v>0</v>
      </c>
    </row>
    <row r="6" spans="1:32" x14ac:dyDescent="0.25">
      <c r="B6" s="73" t="s">
        <v>77</v>
      </c>
      <c r="C6" s="18"/>
      <c r="W6" s="2" t="str">
        <f>B7</f>
        <v>Wiener Netze</v>
      </c>
      <c r="X6" s="3">
        <f t="array" ref="X6">SUM(($B$12:$B$41=W6)*(ISNUMBER($D$12:$D$41)),($C$12:$C$41=W6)*(ISNUMBER($F$12:$F$41)))</f>
        <v>0</v>
      </c>
      <c r="Y6" s="4">
        <f t="array" ref="Y6">SUM((home=W6)*(homescore&gt;visitorscore),(visitor=W6)*(visitorscore&gt;homescore))</f>
        <v>0</v>
      </c>
      <c r="Z6" s="4">
        <f t="array" ref="Z6">SUM((home=W6)*(homescore=visitorscore)*ISNUMBER(visitorscore),(visitor=W6)*(visitorscore=homescore)*ISNUMBER(homescore))</f>
        <v>0</v>
      </c>
      <c r="AA6" s="4">
        <f t="array" ref="AA6">SUM((home=W6)*(homescore&lt;visitorscore),(visitor=W6)*(visitorscore&lt;homescore))</f>
        <v>0</v>
      </c>
      <c r="AB6" s="5">
        <f>SUMIF(home,W6,homescore)+SUMIF(visitor,W6,visitorscore)</f>
        <v>0</v>
      </c>
      <c r="AC6" s="6">
        <f>SUMIF(home,W6,visitorscore)+SUMIF(visitor,W6,homescore)</f>
        <v>0</v>
      </c>
      <c r="AD6" s="14">
        <f t="shared" si="0"/>
        <v>0</v>
      </c>
      <c r="AE6" s="5">
        <f>Y6*Options!$B$2+Z6*Options!$B$3+AA6*Options!$B$4+VLOOKUP(W6,$B$4:$C$7,2,0)</f>
        <v>0</v>
      </c>
      <c r="AF6">
        <f t="shared" si="1"/>
        <v>0</v>
      </c>
    </row>
    <row r="7" spans="1:32" x14ac:dyDescent="0.25">
      <c r="B7" s="73" t="s">
        <v>79</v>
      </c>
      <c r="C7" s="18"/>
    </row>
    <row r="8" spans="1:32" x14ac:dyDescent="0.25">
      <c r="B8" s="23"/>
      <c r="C8" s="18"/>
    </row>
    <row r="9" spans="1:32" x14ac:dyDescent="0.25">
      <c r="A9" s="1" t="s">
        <v>86</v>
      </c>
      <c r="B9" s="1"/>
    </row>
    <row r="10" spans="1:32" ht="15.75" thickBot="1" x14ac:dyDescent="0.3"/>
    <row r="11" spans="1:32" ht="15.75" thickBot="1" x14ac:dyDescent="0.3">
      <c r="A11" s="40" t="s">
        <v>17</v>
      </c>
      <c r="B11" s="41" t="s">
        <v>19</v>
      </c>
      <c r="C11" s="41" t="s">
        <v>18</v>
      </c>
      <c r="D11" s="41" t="s">
        <v>20</v>
      </c>
      <c r="E11" s="41"/>
      <c r="F11" s="42" t="s">
        <v>20</v>
      </c>
      <c r="I11" s="16" t="s">
        <v>87</v>
      </c>
    </row>
    <row r="12" spans="1:32" x14ac:dyDescent="0.25">
      <c r="A12" s="38">
        <v>0.41666666666666669</v>
      </c>
      <c r="B12" s="31" t="str">
        <f>B4</f>
        <v>AS Orange Cesson 2</v>
      </c>
      <c r="C12" s="31" t="str">
        <f>B7</f>
        <v>Wiener Netze</v>
      </c>
      <c r="D12" s="9"/>
      <c r="E12" s="9" t="s">
        <v>1</v>
      </c>
      <c r="F12" s="39"/>
      <c r="G12" s="14"/>
    </row>
    <row r="13" spans="1:32" x14ac:dyDescent="0.25">
      <c r="A13" s="32">
        <v>0.45833333333333331</v>
      </c>
      <c r="B13" s="7" t="str">
        <f>B5</f>
        <v>BSG Stahl Vital - Dillinger</v>
      </c>
      <c r="C13" s="7" t="str">
        <f>B6</f>
        <v>Magistrat Salzburg, YOUNION - Die Daseinsgewerkschaft</v>
      </c>
      <c r="D13" s="8"/>
      <c r="E13" s="8" t="s">
        <v>1</v>
      </c>
      <c r="F13" s="33"/>
      <c r="G13" s="14"/>
      <c r="I13" s="43"/>
      <c r="J13" s="44" t="s">
        <v>11</v>
      </c>
      <c r="K13" s="45" t="s">
        <v>5</v>
      </c>
      <c r="L13" s="45" t="s">
        <v>6</v>
      </c>
      <c r="M13" s="45" t="s">
        <v>7</v>
      </c>
      <c r="N13" s="46" t="s">
        <v>9</v>
      </c>
      <c r="O13" s="47" t="s">
        <v>10</v>
      </c>
      <c r="P13" s="45" t="s">
        <v>12</v>
      </c>
      <c r="Q13" s="46" t="s">
        <v>8</v>
      </c>
    </row>
    <row r="14" spans="1:32" x14ac:dyDescent="0.25">
      <c r="A14" s="32">
        <v>0.54166666666666663</v>
      </c>
      <c r="B14" s="7" t="str">
        <f>B7</f>
        <v>Wiener Netze</v>
      </c>
      <c r="C14" s="7" t="str">
        <f>B5</f>
        <v>BSG Stahl Vital - Dillinger</v>
      </c>
      <c r="D14" s="8"/>
      <c r="E14" s="8" t="s">
        <v>1</v>
      </c>
      <c r="F14" s="33"/>
      <c r="G14" s="14"/>
      <c r="I14" s="15" t="str">
        <f t="array" ref="I14">INDEX($W$3:$W$6,MATCH(LARGE($AF$3:$AF$6-ROW($AF$3:$AF$6)/COUNT($AF$3:$AF$6),ROW(I14)-ROW(I$14)+1),$AF$3:$AF$6-ROW($AF$3:$AF$6)/COUNT($AF$3:$AF$6),0))</f>
        <v>AS Orange Cesson 2</v>
      </c>
      <c r="J14" s="3">
        <f>VLOOKUP($I14,$W$3:$AE$6,2,0)</f>
        <v>0</v>
      </c>
      <c r="K14" s="4">
        <f>VLOOKUP($I14,$W$3:$AE$6,3,0)</f>
        <v>0</v>
      </c>
      <c r="L14" s="4">
        <f>VLOOKUP($I14,$W$3:$AE$6,4,0)</f>
        <v>0</v>
      </c>
      <c r="M14" s="4">
        <f>VLOOKUP($I14,$W$3:$AE$6,5,0)</f>
        <v>0</v>
      </c>
      <c r="N14" s="5">
        <f>VLOOKUP($I14,$W$3:$AE$6,6,0)</f>
        <v>0</v>
      </c>
      <c r="O14" s="6">
        <f>VLOOKUP($I14,$W$3:$AE$6,7,0)</f>
        <v>0</v>
      </c>
      <c r="P14" s="4">
        <f>VLOOKUP($I14,$W$3:$AE$6,8,0)</f>
        <v>0</v>
      </c>
      <c r="Q14" s="5">
        <f>VLOOKUP($I14,$W$3:$AE$6,9,0)</f>
        <v>0</v>
      </c>
    </row>
    <row r="15" spans="1:32" x14ac:dyDescent="0.25">
      <c r="A15" s="32">
        <v>0.58333333333333337</v>
      </c>
      <c r="B15" s="7" t="str">
        <f>B6</f>
        <v>Magistrat Salzburg, YOUNION - Die Daseinsgewerkschaft</v>
      </c>
      <c r="C15" s="7" t="str">
        <f>B4</f>
        <v>AS Orange Cesson 2</v>
      </c>
      <c r="D15" s="8"/>
      <c r="E15" s="8" t="s">
        <v>1</v>
      </c>
      <c r="F15" s="33"/>
      <c r="G15" s="14"/>
      <c r="I15" t="str">
        <f t="array" ref="I15">INDEX($W$3:$W$6,MATCH(LARGE($AF$3:$AF$6-ROW($AF$3:$AF$6)/COUNT($AF$3:$AF$6),ROW(I15)-ROW(I$14)+1),$AF$3:$AF$6-ROW($AF$3:$AF$6)/COUNT($AF$3:$AF$6),0))</f>
        <v>BSG Stahl Vital - Dillinger</v>
      </c>
      <c r="J15" s="3">
        <f>VLOOKUP($I15,$W$3:$AE$6,2,0)</f>
        <v>0</v>
      </c>
      <c r="K15" s="4">
        <f>VLOOKUP($I15,$W$3:$AE$6,3,0)</f>
        <v>0</v>
      </c>
      <c r="L15" s="4">
        <f>VLOOKUP($I15,$W$3:$AE$6,4,0)</f>
        <v>0</v>
      </c>
      <c r="M15" s="4">
        <f>VLOOKUP($I15,$W$3:$AE$6,5,0)</f>
        <v>0</v>
      </c>
      <c r="N15" s="5">
        <f>VLOOKUP($I15,$W$3:$AE$6,6,0)</f>
        <v>0</v>
      </c>
      <c r="O15" s="6">
        <f>VLOOKUP($I15,$W$3:$AE$6,7,0)</f>
        <v>0</v>
      </c>
      <c r="P15" s="4">
        <f>VLOOKUP($I15,$W$3:$AE$6,8,0)</f>
        <v>0</v>
      </c>
      <c r="Q15" s="5">
        <f>VLOOKUP($I15,$W$3:$AE$6,9,0)</f>
        <v>0</v>
      </c>
    </row>
    <row r="16" spans="1:32" x14ac:dyDescent="0.25">
      <c r="A16" s="32">
        <v>0.66666666666666663</v>
      </c>
      <c r="B16" s="7" t="str">
        <f>B5</f>
        <v>BSG Stahl Vital - Dillinger</v>
      </c>
      <c r="C16" s="7" t="str">
        <f>B4</f>
        <v>AS Orange Cesson 2</v>
      </c>
      <c r="D16" s="8"/>
      <c r="E16" s="8" t="s">
        <v>1</v>
      </c>
      <c r="F16" s="33"/>
      <c r="G16" s="14"/>
      <c r="I16" t="str">
        <f t="array" ref="I16">INDEX($W$3:$W$6,MATCH(LARGE($AF$3:$AF$6-ROW($AF$3:$AF$6)/COUNT($AF$3:$AF$6),ROW(I16)-ROW(I$14)+1),$AF$3:$AF$6-ROW($AF$3:$AF$6)/COUNT($AF$3:$AF$6),0))</f>
        <v>Magistrat Salzburg, YOUNION - Die Daseinsgewerkschaft</v>
      </c>
      <c r="J16" s="3">
        <f>VLOOKUP($I16,$W$3:$AE$6,2,0)</f>
        <v>0</v>
      </c>
      <c r="K16" s="4">
        <f>VLOOKUP($I16,$W$3:$AE$6,3,0)</f>
        <v>0</v>
      </c>
      <c r="L16" s="4">
        <f>VLOOKUP($I16,$W$3:$AE$6,4,0)</f>
        <v>0</v>
      </c>
      <c r="M16" s="4">
        <f>VLOOKUP($I16,$W$3:$AE$6,5,0)</f>
        <v>0</v>
      </c>
      <c r="N16" s="5">
        <f>VLOOKUP($I16,$W$3:$AE$6,6,0)</f>
        <v>0</v>
      </c>
      <c r="O16" s="6">
        <f>VLOOKUP($I16,$W$3:$AE$6,7,0)</f>
        <v>0</v>
      </c>
      <c r="P16" s="4">
        <f>VLOOKUP($I16,$W$3:$AE$6,8,0)</f>
        <v>0</v>
      </c>
      <c r="Q16" s="5">
        <f>VLOOKUP($I16,$W$3:$AE$6,9,0)</f>
        <v>0</v>
      </c>
    </row>
    <row r="17" spans="1:17" ht="15.75" thickBot="1" x14ac:dyDescent="0.3">
      <c r="A17" s="34">
        <v>0.70833333333333337</v>
      </c>
      <c r="B17" s="35" t="str">
        <f>B7</f>
        <v>Wiener Netze</v>
      </c>
      <c r="C17" s="35" t="str">
        <f>B6</f>
        <v>Magistrat Salzburg, YOUNION - Die Daseinsgewerkschaft</v>
      </c>
      <c r="D17" s="36"/>
      <c r="E17" s="36" t="s">
        <v>1</v>
      </c>
      <c r="F17" s="37"/>
      <c r="G17" s="14"/>
      <c r="I17" t="str">
        <f t="array" ref="I17">INDEX($W$3:$W$6,MATCH(LARGE($AF$3:$AF$6-ROW($AF$3:$AF$6)/COUNT($AF$3:$AF$6),ROW(I17)-ROW(I$14)+1),$AF$3:$AF$6-ROW($AF$3:$AF$6)/COUNT($AF$3:$AF$6),0))</f>
        <v>Wiener Netze</v>
      </c>
      <c r="J17" s="3">
        <f>VLOOKUP($I17,$W$3:$AE$6,2,0)</f>
        <v>0</v>
      </c>
      <c r="K17" s="4">
        <f>VLOOKUP($I17,$W$3:$AE$6,3,0)</f>
        <v>0</v>
      </c>
      <c r="L17" s="4">
        <f>VLOOKUP($I17,$W$3:$AE$6,4,0)</f>
        <v>0</v>
      </c>
      <c r="M17" s="4">
        <f>VLOOKUP($I17,$W$3:$AE$6,5,0)</f>
        <v>0</v>
      </c>
      <c r="N17" s="5">
        <f>VLOOKUP($I17,$W$3:$AE$6,6,0)</f>
        <v>0</v>
      </c>
      <c r="O17" s="6">
        <f>VLOOKUP($I17,$W$3:$AE$6,7,0)</f>
        <v>0</v>
      </c>
      <c r="P17" s="4">
        <f>VLOOKUP($I17,$W$3:$AE$6,8,0)</f>
        <v>0</v>
      </c>
      <c r="Q17" s="5">
        <f>VLOOKUP($I17,$W$3:$AE$6,9,0)</f>
        <v>0</v>
      </c>
    </row>
    <row r="19" spans="1:17" x14ac:dyDescent="0.25">
      <c r="B19" s="29"/>
      <c r="C19" s="30"/>
      <c r="D19" s="30"/>
      <c r="E19" s="30"/>
      <c r="F19" s="30"/>
    </row>
    <row r="20" spans="1:17" x14ac:dyDescent="0.25">
      <c r="B20" s="30"/>
      <c r="C20" s="30"/>
      <c r="D20" s="14"/>
      <c r="E20" s="14"/>
      <c r="F20" s="14"/>
      <c r="I20" s="4" t="s">
        <v>11</v>
      </c>
      <c r="J20" s="77" t="s">
        <v>21</v>
      </c>
      <c r="K20" s="77"/>
      <c r="L20" s="77"/>
      <c r="M20" s="77"/>
    </row>
    <row r="21" spans="1:17" x14ac:dyDescent="0.25">
      <c r="B21" s="30"/>
      <c r="C21" s="30"/>
      <c r="D21" s="14"/>
      <c r="E21" s="14"/>
      <c r="F21" s="14"/>
      <c r="I21" s="4" t="s">
        <v>5</v>
      </c>
      <c r="J21" s="77" t="s">
        <v>22</v>
      </c>
      <c r="K21" s="77"/>
      <c r="L21" s="77"/>
      <c r="M21" s="77"/>
    </row>
    <row r="22" spans="1:17" x14ac:dyDescent="0.25">
      <c r="B22" s="30"/>
      <c r="C22" s="30"/>
      <c r="D22" s="14"/>
      <c r="E22" s="14"/>
      <c r="F22" s="14"/>
      <c r="I22" s="4" t="s">
        <v>6</v>
      </c>
      <c r="J22" s="77" t="s">
        <v>23</v>
      </c>
      <c r="K22" s="77"/>
      <c r="L22" s="77"/>
      <c r="M22" s="77"/>
    </row>
    <row r="23" spans="1:17" x14ac:dyDescent="0.25">
      <c r="B23" s="30"/>
      <c r="C23" s="30"/>
      <c r="D23" s="14"/>
      <c r="E23" s="14"/>
      <c r="F23" s="14"/>
      <c r="I23" s="4" t="s">
        <v>7</v>
      </c>
      <c r="J23" s="77" t="s">
        <v>24</v>
      </c>
      <c r="K23" s="77"/>
      <c r="L23" s="77"/>
      <c r="M23" s="77"/>
    </row>
    <row r="24" spans="1:17" x14ac:dyDescent="0.25">
      <c r="B24" s="30"/>
      <c r="C24" s="30"/>
      <c r="D24" s="14"/>
      <c r="E24" s="14"/>
      <c r="F24" s="14"/>
      <c r="I24" s="4" t="s">
        <v>9</v>
      </c>
      <c r="J24" s="77" t="s">
        <v>26</v>
      </c>
      <c r="K24" s="77"/>
      <c r="L24" s="77"/>
      <c r="M24" s="77"/>
    </row>
    <row r="25" spans="1:17" x14ac:dyDescent="0.25">
      <c r="B25" s="30"/>
      <c r="C25" s="30"/>
      <c r="D25" s="14"/>
      <c r="E25" s="14"/>
      <c r="F25" s="14"/>
      <c r="I25" s="4" t="s">
        <v>10</v>
      </c>
      <c r="J25" s="77" t="s">
        <v>27</v>
      </c>
      <c r="K25" s="77"/>
      <c r="L25" s="77"/>
      <c r="M25" s="77"/>
    </row>
    <row r="26" spans="1:17" x14ac:dyDescent="0.25">
      <c r="B26" s="30"/>
      <c r="C26" s="30"/>
      <c r="D26" s="30"/>
      <c r="E26" s="30"/>
      <c r="F26" s="30"/>
      <c r="I26" s="4" t="s">
        <v>12</v>
      </c>
      <c r="J26" s="77" t="s">
        <v>25</v>
      </c>
      <c r="K26" s="77"/>
      <c r="L26" s="77"/>
      <c r="M26" s="77"/>
    </row>
    <row r="27" spans="1:17" x14ac:dyDescent="0.25">
      <c r="B27" s="29"/>
      <c r="C27" s="30"/>
      <c r="D27" s="30"/>
      <c r="E27" s="30"/>
      <c r="F27" s="30"/>
      <c r="I27" s="4" t="s">
        <v>8</v>
      </c>
      <c r="J27" s="77" t="s">
        <v>13</v>
      </c>
      <c r="K27" s="77"/>
      <c r="L27" s="77"/>
      <c r="M27" s="77"/>
    </row>
    <row r="28" spans="1:17" x14ac:dyDescent="0.25">
      <c r="B28" s="30"/>
      <c r="C28" s="30"/>
      <c r="D28" s="14"/>
      <c r="E28" s="14"/>
      <c r="F28" s="14"/>
    </row>
    <row r="29" spans="1:17" x14ac:dyDescent="0.25">
      <c r="B29" s="30"/>
      <c r="C29" s="30"/>
      <c r="D29" s="14"/>
      <c r="E29" s="14"/>
      <c r="F29" s="14"/>
    </row>
    <row r="30" spans="1:17" x14ac:dyDescent="0.25">
      <c r="B30" s="30"/>
      <c r="C30" s="30"/>
      <c r="D30" s="14"/>
      <c r="E30" s="14"/>
      <c r="F30" s="14"/>
    </row>
    <row r="31" spans="1:17" x14ac:dyDescent="0.25">
      <c r="B31" s="30"/>
      <c r="C31" s="30"/>
      <c r="D31" s="14"/>
      <c r="E31" s="14"/>
      <c r="F31" s="14"/>
    </row>
    <row r="32" spans="1:17" x14ac:dyDescent="0.25">
      <c r="B32" s="30"/>
      <c r="C32" s="30"/>
      <c r="D32" s="14"/>
      <c r="E32" s="14"/>
      <c r="F32" s="14"/>
    </row>
    <row r="33" spans="2:6" x14ac:dyDescent="0.25">
      <c r="B33" s="30"/>
      <c r="C33" s="30"/>
      <c r="D33" s="14"/>
      <c r="E33" s="14"/>
      <c r="F33" s="14"/>
    </row>
    <row r="34" spans="2:6" x14ac:dyDescent="0.25">
      <c r="B34" s="30"/>
      <c r="C34" s="30"/>
      <c r="D34" s="30"/>
      <c r="E34" s="30"/>
      <c r="F34" s="30"/>
    </row>
    <row r="35" spans="2:6" x14ac:dyDescent="0.25">
      <c r="B35" s="29"/>
      <c r="C35" s="30"/>
      <c r="D35" s="30"/>
      <c r="E35" s="30"/>
      <c r="F35" s="30"/>
    </row>
    <row r="36" spans="2:6" x14ac:dyDescent="0.25">
      <c r="B36" s="30"/>
      <c r="C36" s="30"/>
      <c r="D36" s="14"/>
      <c r="E36" s="14"/>
      <c r="F36" s="14"/>
    </row>
    <row r="37" spans="2:6" x14ac:dyDescent="0.25">
      <c r="B37" s="30"/>
      <c r="C37" s="30"/>
      <c r="D37" s="14"/>
      <c r="E37" s="14"/>
      <c r="F37" s="14"/>
    </row>
    <row r="38" spans="2:6" x14ac:dyDescent="0.25">
      <c r="B38" s="30"/>
      <c r="C38" s="30"/>
      <c r="D38" s="14"/>
      <c r="E38" s="14"/>
      <c r="F38" s="14"/>
    </row>
    <row r="39" spans="2:6" x14ac:dyDescent="0.25">
      <c r="B39" s="30"/>
      <c r="C39" s="30"/>
      <c r="D39" s="14"/>
      <c r="E39" s="14"/>
      <c r="F39" s="14"/>
    </row>
    <row r="40" spans="2:6" x14ac:dyDescent="0.25">
      <c r="B40" s="30"/>
      <c r="C40" s="30"/>
      <c r="D40" s="14"/>
      <c r="E40" s="14"/>
      <c r="F40" s="14"/>
    </row>
    <row r="41" spans="2:6" x14ac:dyDescent="0.25">
      <c r="B41" s="30"/>
      <c r="C41" s="30"/>
      <c r="D41" s="14"/>
      <c r="E41" s="14"/>
      <c r="F41" s="14"/>
    </row>
  </sheetData>
  <mergeCells count="9">
    <mergeCell ref="A9:B9"/>
    <mergeCell ref="J26:M26"/>
    <mergeCell ref="J27:M27"/>
    <mergeCell ref="J20:M20"/>
    <mergeCell ref="J21:M21"/>
    <mergeCell ref="J22:M22"/>
    <mergeCell ref="J23:M23"/>
    <mergeCell ref="J24:M24"/>
    <mergeCell ref="J25:M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selection activeCell="I11" sqref="I11"/>
    </sheetView>
  </sheetViews>
  <sheetFormatPr defaultRowHeight="15" x14ac:dyDescent="0.25"/>
  <cols>
    <col min="2" max="3" width="36.7109375" bestFit="1" customWidth="1"/>
    <col min="4" max="4" width="5.7109375" bestFit="1" customWidth="1"/>
    <col min="5" max="5" width="1.5703125" bestFit="1" customWidth="1"/>
    <col min="6" max="6" width="5.7109375" bestFit="1" customWidth="1"/>
    <col min="7" max="7" width="8.28515625" customWidth="1"/>
    <col min="8" max="8" width="8.28515625" style="4" customWidth="1"/>
    <col min="9" max="9" width="36.7109375" style="4" bestFit="1" customWidth="1"/>
    <col min="10" max="10" width="5" style="4" customWidth="1"/>
    <col min="11" max="17" width="5" customWidth="1"/>
    <col min="21" max="21" width="11.42578125" customWidth="1"/>
    <col min="23" max="23" width="6.140625" hidden="1" customWidth="1"/>
    <col min="24" max="24" width="3.42578125" hidden="1" customWidth="1"/>
    <col min="25" max="25" width="2.85546875" hidden="1" customWidth="1"/>
    <col min="26" max="26" width="2.28515625" hidden="1" customWidth="1"/>
    <col min="27" max="27" width="2" hidden="1" customWidth="1"/>
    <col min="28" max="28" width="3.28515625" hidden="1" customWidth="1"/>
    <col min="29" max="30" width="3.5703125" hidden="1" customWidth="1"/>
    <col min="31" max="31" width="4.140625" hidden="1" customWidth="1"/>
    <col min="32" max="32" width="11.42578125" hidden="1" customWidth="1"/>
  </cols>
  <sheetData>
    <row r="1" spans="1:32" ht="28.5" x14ac:dyDescent="0.45">
      <c r="B1" s="24" t="s">
        <v>30</v>
      </c>
      <c r="C1" s="18"/>
    </row>
    <row r="2" spans="1:32" x14ac:dyDescent="0.25">
      <c r="B2" s="22"/>
      <c r="C2" s="18"/>
      <c r="X2" s="9" t="s">
        <v>11</v>
      </c>
      <c r="Y2" s="10" t="s">
        <v>5</v>
      </c>
      <c r="Z2" s="10" t="s">
        <v>6</v>
      </c>
      <c r="AA2" s="10" t="s">
        <v>7</v>
      </c>
      <c r="AB2" s="11" t="s">
        <v>9</v>
      </c>
      <c r="AC2" s="12" t="s">
        <v>10</v>
      </c>
      <c r="AD2" s="10" t="s">
        <v>12</v>
      </c>
      <c r="AE2" s="11" t="s">
        <v>8</v>
      </c>
      <c r="AF2" s="26" t="s">
        <v>16</v>
      </c>
    </row>
    <row r="3" spans="1:32" x14ac:dyDescent="0.25">
      <c r="B3" s="49" t="s">
        <v>0</v>
      </c>
      <c r="C3" s="28"/>
      <c r="W3" s="13" t="str">
        <f>B4</f>
        <v>Association Veolia Sport</v>
      </c>
      <c r="X3" s="3">
        <f t="array" ref="X3">SUM(($B$12:$B$41=W3)*(ISNUMBER($D$12:$D$41)),($C$12:$C$41=W3)*(ISNUMBER($F$12:$F$41)))</f>
        <v>0</v>
      </c>
      <c r="Y3" s="4">
        <f t="array" ref="Y3">SUM((home=W3)*(homescore&gt;visitorscore),(visitor=W3)*(visitorscore&gt;homescore))</f>
        <v>0</v>
      </c>
      <c r="Z3" s="4">
        <f t="array" ref="Z3">SUM((home=W3)*(homescore=visitorscore)*ISNUMBER(visitorscore),(visitor=W3)*(visitorscore=homescore)*ISNUMBER(homescore))</f>
        <v>0</v>
      </c>
      <c r="AA3" s="4">
        <f t="array" ref="AA3">SUM((home=W3)*(homescore&lt;visitorscore),(visitor=W3)*(visitorscore&lt;homescore))</f>
        <v>0</v>
      </c>
      <c r="AB3" s="5">
        <f>SUMIF(home,W3,homescore)+SUMIF(visitor,W3,visitorscore)</f>
        <v>0</v>
      </c>
      <c r="AC3" s="6">
        <f>SUMIF(home,W3,visitorscore)+SUMIF(visitor,W3,homescore)</f>
        <v>0</v>
      </c>
      <c r="AD3" s="14">
        <f>AB3-AC3</f>
        <v>0</v>
      </c>
      <c r="AE3" s="5">
        <f>Y3*Options!$B$2+Z3*Options!$B$3+AA3*Options!$B$4+VLOOKUP(W3,$B$4:$C$7,2,0)</f>
        <v>0</v>
      </c>
      <c r="AF3">
        <f>AB3+AD3*10000+AE3*100000000</f>
        <v>0</v>
      </c>
    </row>
    <row r="4" spans="1:32" x14ac:dyDescent="0.25">
      <c r="B4" s="73" t="s">
        <v>72</v>
      </c>
      <c r="C4" s="18"/>
      <c r="W4" s="2" t="str">
        <f>B5</f>
        <v>Energie Sportvereinigung Hamburg e.V.</v>
      </c>
      <c r="X4" s="3">
        <f t="array" ref="X4">SUM(($B$12:$B$41=W4)*(ISNUMBER($D$12:$D$41)),($C$12:$C$41=W4)*(ISNUMBER($F$12:$F$41)))</f>
        <v>0</v>
      </c>
      <c r="Y4" s="4">
        <f t="array" ref="Y4">SUM((home=W4)*(homescore&gt;visitorscore),(visitor=W4)*(visitorscore&gt;homescore))</f>
        <v>0</v>
      </c>
      <c r="Z4" s="4">
        <f t="array" ref="Z4">SUM((home=W4)*(homescore=visitorscore)*ISNUMBER(visitorscore),(visitor=W4)*(visitorscore=homescore)*ISNUMBER(homescore))</f>
        <v>0</v>
      </c>
      <c r="AA4" s="4">
        <f t="array" ref="AA4">SUM((home=W4)*(homescore&lt;visitorscore),(visitor=W4)*(visitorscore&lt;homescore))</f>
        <v>0</v>
      </c>
      <c r="AB4" s="5">
        <f>SUMIF(home,W4,homescore)+SUMIF(visitor,W4,visitorscore)</f>
        <v>0</v>
      </c>
      <c r="AC4" s="6">
        <f>SUMIF(home,W4,visitorscore)+SUMIF(visitor,W4,homescore)</f>
        <v>0</v>
      </c>
      <c r="AD4" s="14">
        <f t="shared" ref="AD4:AD6" si="0">AB4-AC4</f>
        <v>0</v>
      </c>
      <c r="AE4" s="5">
        <f>Y4*Options!$B$2+Z4*Options!$B$3+AA4*Options!$B$4+VLOOKUP(W4,$B$4:$C$7,2,0)</f>
        <v>0</v>
      </c>
      <c r="AF4">
        <f t="shared" ref="AF4:AF6" si="1">AB4+AD4*10000+AE4*100000000</f>
        <v>0</v>
      </c>
    </row>
    <row r="5" spans="1:32" x14ac:dyDescent="0.25">
      <c r="B5" s="73" t="s">
        <v>76</v>
      </c>
      <c r="C5" s="18"/>
      <c r="W5" s="2" t="str">
        <f>B6</f>
        <v>SV SIGNAL IDUNA</v>
      </c>
      <c r="X5" s="3">
        <f t="array" ref="X5">SUM(($B$12:$B$41=W5)*(ISNUMBER($D$12:$D$41)),($C$12:$C$41=W5)*(ISNUMBER($F$12:$F$41)))</f>
        <v>0</v>
      </c>
      <c r="Y5" s="4">
        <f t="array" ref="Y5">SUM((home=W5)*(homescore&gt;visitorscore),(visitor=W5)*(visitorscore&gt;homescore))</f>
        <v>0</v>
      </c>
      <c r="Z5" s="4">
        <f t="array" ref="Z5">SUM((home=W5)*(homescore=visitorscore)*ISNUMBER(visitorscore),(visitor=W5)*(visitorscore=homescore)*ISNUMBER(homescore))</f>
        <v>0</v>
      </c>
      <c r="AA5" s="4">
        <f t="array" ref="AA5">SUM((home=W5)*(homescore&lt;visitorscore),(visitor=W5)*(visitorscore&lt;homescore))</f>
        <v>0</v>
      </c>
      <c r="AB5" s="5">
        <f>SUMIF(home,W5,homescore)+SUMIF(visitor,W5,visitorscore)</f>
        <v>0</v>
      </c>
      <c r="AC5" s="6">
        <f>SUMIF(home,W5,visitorscore)+SUMIF(visitor,W5,homescore)</f>
        <v>0</v>
      </c>
      <c r="AD5" s="14">
        <f t="shared" si="0"/>
        <v>0</v>
      </c>
      <c r="AE5" s="5">
        <f>Y5*Options!$B$2+Z5*Options!$B$3+AA5*Options!$B$4+VLOOKUP(W5,$B$4:$C$7,2,0)</f>
        <v>0</v>
      </c>
      <c r="AF5">
        <f t="shared" si="1"/>
        <v>0</v>
      </c>
    </row>
    <row r="6" spans="1:32" x14ac:dyDescent="0.25">
      <c r="B6" s="73" t="s">
        <v>78</v>
      </c>
      <c r="C6" s="18"/>
      <c r="W6" s="2" t="str">
        <f>B7</f>
        <v>_</v>
      </c>
      <c r="X6" s="3">
        <f t="array" ref="X6">SUM(($B$12:$B$41=W6)*(ISNUMBER($D$12:$D$41)),($C$12:$C$41=W6)*(ISNUMBER($F$12:$F$41)))</f>
        <v>0</v>
      </c>
      <c r="Y6" s="4">
        <f t="array" ref="Y6">SUM((home=W6)*(homescore&gt;visitorscore),(visitor=W6)*(visitorscore&gt;homescore))</f>
        <v>0</v>
      </c>
      <c r="Z6" s="4">
        <f t="array" ref="Z6">SUM((home=W6)*(homescore=visitorscore)*ISNUMBER(visitorscore),(visitor=W6)*(visitorscore=homescore)*ISNUMBER(homescore))</f>
        <v>0</v>
      </c>
      <c r="AA6" s="4">
        <f t="array" ref="AA6">SUM((home=W6)*(homescore&lt;visitorscore),(visitor=W6)*(visitorscore&lt;homescore))</f>
        <v>0</v>
      </c>
      <c r="AB6" s="5">
        <f>SUMIF(home,W6,homescore)+SUMIF(visitor,W6,visitorscore)</f>
        <v>0</v>
      </c>
      <c r="AC6" s="6">
        <f>SUMIF(home,W6,visitorscore)+SUMIF(visitor,W6,homescore)</f>
        <v>0</v>
      </c>
      <c r="AD6" s="14">
        <f t="shared" si="0"/>
        <v>0</v>
      </c>
      <c r="AE6" s="5">
        <f>Y6*Options!$B$2+Z6*Options!$B$3+AA6*Options!$B$4+VLOOKUP(W6,$B$4:$C$7,2,0)</f>
        <v>0</v>
      </c>
      <c r="AF6">
        <f t="shared" si="1"/>
        <v>0</v>
      </c>
    </row>
    <row r="7" spans="1:32" x14ac:dyDescent="0.25">
      <c r="B7" s="73" t="s">
        <v>81</v>
      </c>
      <c r="C7" s="18"/>
    </row>
    <row r="8" spans="1:32" x14ac:dyDescent="0.25">
      <c r="B8" s="23"/>
      <c r="C8" s="18"/>
    </row>
    <row r="9" spans="1:32" x14ac:dyDescent="0.25">
      <c r="A9" s="1" t="s">
        <v>86</v>
      </c>
      <c r="B9" s="1"/>
    </row>
    <row r="10" spans="1:32" ht="15.75" thickBot="1" x14ac:dyDescent="0.3"/>
    <row r="11" spans="1:32" ht="15.75" thickBot="1" x14ac:dyDescent="0.3">
      <c r="A11" s="40" t="s">
        <v>17</v>
      </c>
      <c r="B11" s="48" t="s">
        <v>19</v>
      </c>
      <c r="C11" s="48" t="s">
        <v>18</v>
      </c>
      <c r="D11" s="41" t="s">
        <v>20</v>
      </c>
      <c r="E11" s="41"/>
      <c r="F11" s="42" t="s">
        <v>20</v>
      </c>
      <c r="I11" s="16" t="s">
        <v>87</v>
      </c>
    </row>
    <row r="12" spans="1:32" x14ac:dyDescent="0.25">
      <c r="A12" s="38">
        <v>0.41666666666666669</v>
      </c>
      <c r="B12" s="31" t="str">
        <f>B4</f>
        <v>Association Veolia Sport</v>
      </c>
      <c r="C12" s="31" t="str">
        <f>B7</f>
        <v>_</v>
      </c>
      <c r="D12" s="9"/>
      <c r="E12" s="9" t="s">
        <v>1</v>
      </c>
      <c r="F12" s="39"/>
      <c r="G12" s="14"/>
    </row>
    <row r="13" spans="1:32" x14ac:dyDescent="0.25">
      <c r="A13" s="32">
        <v>0.45833333333333331</v>
      </c>
      <c r="B13" s="7" t="str">
        <f>B5</f>
        <v>Energie Sportvereinigung Hamburg e.V.</v>
      </c>
      <c r="C13" s="7" t="str">
        <f>B6</f>
        <v>SV SIGNAL IDUNA</v>
      </c>
      <c r="D13" s="8"/>
      <c r="E13" s="8" t="s">
        <v>1</v>
      </c>
      <c r="F13" s="33"/>
      <c r="G13" s="14"/>
      <c r="I13" s="43"/>
      <c r="J13" s="44" t="s">
        <v>11</v>
      </c>
      <c r="K13" s="45" t="s">
        <v>5</v>
      </c>
      <c r="L13" s="45" t="s">
        <v>6</v>
      </c>
      <c r="M13" s="45" t="s">
        <v>7</v>
      </c>
      <c r="N13" s="46" t="s">
        <v>9</v>
      </c>
      <c r="O13" s="47" t="s">
        <v>10</v>
      </c>
      <c r="P13" s="45" t="s">
        <v>12</v>
      </c>
      <c r="Q13" s="46" t="s">
        <v>8</v>
      </c>
    </row>
    <row r="14" spans="1:32" x14ac:dyDescent="0.25">
      <c r="A14" s="32">
        <v>0.54166666666666663</v>
      </c>
      <c r="B14" s="7" t="str">
        <f>B7</f>
        <v>_</v>
      </c>
      <c r="C14" s="7" t="str">
        <f>B5</f>
        <v>Energie Sportvereinigung Hamburg e.V.</v>
      </c>
      <c r="D14" s="8"/>
      <c r="E14" s="8" t="s">
        <v>1</v>
      </c>
      <c r="F14" s="33"/>
      <c r="G14" s="14"/>
      <c r="I14" s="15" t="str">
        <f t="array" ref="I14">INDEX($W$3:$W$6,MATCH(LARGE($AF$3:$AF$6-ROW($AF$3:$AF$6)/COUNT($AF$3:$AF$6),ROW(I14)-ROW(I$14)+1),$AF$3:$AF$6-ROW($AF$3:$AF$6)/COUNT($AF$3:$AF$6),0))</f>
        <v>Association Veolia Sport</v>
      </c>
      <c r="J14" s="3">
        <f>VLOOKUP($I14,$W$3:$AE$6,2,0)</f>
        <v>0</v>
      </c>
      <c r="K14" s="4">
        <f>VLOOKUP($I14,$W$3:$AE$6,3,0)</f>
        <v>0</v>
      </c>
      <c r="L14" s="4">
        <f>VLOOKUP($I14,$W$3:$AE$6,4,0)</f>
        <v>0</v>
      </c>
      <c r="M14" s="4">
        <f>VLOOKUP($I14,$W$3:$AE$6,5,0)</f>
        <v>0</v>
      </c>
      <c r="N14" s="5">
        <f>VLOOKUP($I14,$W$3:$AE$6,6,0)</f>
        <v>0</v>
      </c>
      <c r="O14" s="6">
        <f>VLOOKUP($I14,$W$3:$AE$6,7,0)</f>
        <v>0</v>
      </c>
      <c r="P14" s="4">
        <f>VLOOKUP($I14,$W$3:$AE$6,8,0)</f>
        <v>0</v>
      </c>
      <c r="Q14" s="5">
        <f>VLOOKUP($I14,$W$3:$AE$6,9,0)</f>
        <v>0</v>
      </c>
    </row>
    <row r="15" spans="1:32" x14ac:dyDescent="0.25">
      <c r="A15" s="32">
        <v>0.58333333333333337</v>
      </c>
      <c r="B15" s="7" t="str">
        <f>B6</f>
        <v>SV SIGNAL IDUNA</v>
      </c>
      <c r="C15" s="7" t="str">
        <f>B4</f>
        <v>Association Veolia Sport</v>
      </c>
      <c r="D15" s="8"/>
      <c r="E15" s="8" t="s">
        <v>1</v>
      </c>
      <c r="F15" s="33"/>
      <c r="G15" s="14"/>
      <c r="I15" t="str">
        <f t="array" ref="I15">INDEX($W$3:$W$6,MATCH(LARGE($AF$3:$AF$6-ROW($AF$3:$AF$6)/COUNT($AF$3:$AF$6),ROW(I15)-ROW(I$14)+1),$AF$3:$AF$6-ROW($AF$3:$AF$6)/COUNT($AF$3:$AF$6),0))</f>
        <v>Energie Sportvereinigung Hamburg e.V.</v>
      </c>
      <c r="J15" s="3">
        <f>VLOOKUP($I15,$W$3:$AE$6,2,0)</f>
        <v>0</v>
      </c>
      <c r="K15" s="4">
        <f>VLOOKUP($I15,$W$3:$AE$6,3,0)</f>
        <v>0</v>
      </c>
      <c r="L15" s="4">
        <f>VLOOKUP($I15,$W$3:$AE$6,4,0)</f>
        <v>0</v>
      </c>
      <c r="M15" s="4">
        <f>VLOOKUP($I15,$W$3:$AE$6,5,0)</f>
        <v>0</v>
      </c>
      <c r="N15" s="5">
        <f>VLOOKUP($I15,$W$3:$AE$6,6,0)</f>
        <v>0</v>
      </c>
      <c r="O15" s="6">
        <f>VLOOKUP($I15,$W$3:$AE$6,7,0)</f>
        <v>0</v>
      </c>
      <c r="P15" s="4">
        <f>VLOOKUP($I15,$W$3:$AE$6,8,0)</f>
        <v>0</v>
      </c>
      <c r="Q15" s="5">
        <f>VLOOKUP($I15,$W$3:$AE$6,9,0)</f>
        <v>0</v>
      </c>
    </row>
    <row r="16" spans="1:32" x14ac:dyDescent="0.25">
      <c r="A16" s="32">
        <v>0.66666666666666663</v>
      </c>
      <c r="B16" s="7" t="str">
        <f>B5</f>
        <v>Energie Sportvereinigung Hamburg e.V.</v>
      </c>
      <c r="C16" s="7" t="str">
        <f>B4</f>
        <v>Association Veolia Sport</v>
      </c>
      <c r="D16" s="8"/>
      <c r="E16" s="8" t="s">
        <v>1</v>
      </c>
      <c r="F16" s="33"/>
      <c r="G16" s="14"/>
      <c r="I16" t="str">
        <f t="array" ref="I16">INDEX($W$3:$W$6,MATCH(LARGE($AF$3:$AF$6-ROW($AF$3:$AF$6)/COUNT($AF$3:$AF$6),ROW(I16)-ROW(I$14)+1),$AF$3:$AF$6-ROW($AF$3:$AF$6)/COUNT($AF$3:$AF$6),0))</f>
        <v>SV SIGNAL IDUNA</v>
      </c>
      <c r="J16" s="3">
        <f>VLOOKUP($I16,$W$3:$AE$6,2,0)</f>
        <v>0</v>
      </c>
      <c r="K16" s="4">
        <f>VLOOKUP($I16,$W$3:$AE$6,3,0)</f>
        <v>0</v>
      </c>
      <c r="L16" s="4">
        <f>VLOOKUP($I16,$W$3:$AE$6,4,0)</f>
        <v>0</v>
      </c>
      <c r="M16" s="4">
        <f>VLOOKUP($I16,$W$3:$AE$6,5,0)</f>
        <v>0</v>
      </c>
      <c r="N16" s="5">
        <f>VLOOKUP($I16,$W$3:$AE$6,6,0)</f>
        <v>0</v>
      </c>
      <c r="O16" s="6">
        <f>VLOOKUP($I16,$W$3:$AE$6,7,0)</f>
        <v>0</v>
      </c>
      <c r="P16" s="4">
        <f>VLOOKUP($I16,$W$3:$AE$6,8,0)</f>
        <v>0</v>
      </c>
      <c r="Q16" s="5">
        <f>VLOOKUP($I16,$W$3:$AE$6,9,0)</f>
        <v>0</v>
      </c>
    </row>
    <row r="17" spans="1:17" ht="15.75" thickBot="1" x14ac:dyDescent="0.3">
      <c r="A17" s="34">
        <v>0.70833333333333337</v>
      </c>
      <c r="B17" s="35" t="str">
        <f>B7</f>
        <v>_</v>
      </c>
      <c r="C17" s="35" t="str">
        <f>B6</f>
        <v>SV SIGNAL IDUNA</v>
      </c>
      <c r="D17" s="36"/>
      <c r="E17" s="36" t="s">
        <v>1</v>
      </c>
      <c r="F17" s="37"/>
      <c r="G17" s="14"/>
      <c r="I17" t="str">
        <f t="array" ref="I17">INDEX($W$3:$W$6,MATCH(LARGE($AF$3:$AF$6-ROW($AF$3:$AF$6)/COUNT($AF$3:$AF$6),ROW(I17)-ROW(I$14)+1),$AF$3:$AF$6-ROW($AF$3:$AF$6)/COUNT($AF$3:$AF$6),0))</f>
        <v>_</v>
      </c>
      <c r="J17" s="3">
        <f>VLOOKUP($I17,$W$3:$AE$6,2,0)</f>
        <v>0</v>
      </c>
      <c r="K17" s="4">
        <f>VLOOKUP($I17,$W$3:$AE$6,3,0)</f>
        <v>0</v>
      </c>
      <c r="L17" s="4">
        <f>VLOOKUP($I17,$W$3:$AE$6,4,0)</f>
        <v>0</v>
      </c>
      <c r="M17" s="4">
        <f>VLOOKUP($I17,$W$3:$AE$6,5,0)</f>
        <v>0</v>
      </c>
      <c r="N17" s="5">
        <f>VLOOKUP($I17,$W$3:$AE$6,6,0)</f>
        <v>0</v>
      </c>
      <c r="O17" s="6">
        <f>VLOOKUP($I17,$W$3:$AE$6,7,0)</f>
        <v>0</v>
      </c>
      <c r="P17" s="4">
        <f>VLOOKUP($I17,$W$3:$AE$6,8,0)</f>
        <v>0</v>
      </c>
      <c r="Q17" s="5">
        <f>VLOOKUP($I17,$W$3:$AE$6,9,0)</f>
        <v>0</v>
      </c>
    </row>
    <row r="19" spans="1:17" x14ac:dyDescent="0.25">
      <c r="B19" s="29"/>
      <c r="C19" s="30"/>
      <c r="D19" s="30"/>
      <c r="E19" s="30"/>
      <c r="F19" s="30"/>
    </row>
    <row r="20" spans="1:17" x14ac:dyDescent="0.25">
      <c r="B20" s="30"/>
      <c r="C20" s="30"/>
      <c r="D20" s="14"/>
      <c r="E20" s="14"/>
      <c r="F20" s="14"/>
      <c r="I20" s="4" t="s">
        <v>11</v>
      </c>
      <c r="J20" s="77" t="s">
        <v>21</v>
      </c>
      <c r="K20" s="77"/>
      <c r="L20" s="77"/>
      <c r="M20" s="77"/>
    </row>
    <row r="21" spans="1:17" x14ac:dyDescent="0.25">
      <c r="B21" s="30"/>
      <c r="C21" s="30"/>
      <c r="D21" s="14"/>
      <c r="E21" s="14"/>
      <c r="F21" s="14"/>
      <c r="I21" s="4" t="s">
        <v>5</v>
      </c>
      <c r="J21" s="77" t="s">
        <v>22</v>
      </c>
      <c r="K21" s="77"/>
      <c r="L21" s="77"/>
      <c r="M21" s="77"/>
    </row>
    <row r="22" spans="1:17" x14ac:dyDescent="0.25">
      <c r="B22" s="30"/>
      <c r="C22" s="30"/>
      <c r="D22" s="14"/>
      <c r="E22" s="14"/>
      <c r="F22" s="14"/>
      <c r="I22" s="4" t="s">
        <v>6</v>
      </c>
      <c r="J22" s="77" t="s">
        <v>23</v>
      </c>
      <c r="K22" s="77"/>
      <c r="L22" s="77"/>
      <c r="M22" s="77"/>
    </row>
    <row r="23" spans="1:17" x14ac:dyDescent="0.25">
      <c r="B23" s="30"/>
      <c r="C23" s="30"/>
      <c r="D23" s="14"/>
      <c r="E23" s="14"/>
      <c r="F23" s="14"/>
      <c r="I23" s="4" t="s">
        <v>7</v>
      </c>
      <c r="J23" s="77" t="s">
        <v>24</v>
      </c>
      <c r="K23" s="77"/>
      <c r="L23" s="77"/>
      <c r="M23" s="77"/>
    </row>
    <row r="24" spans="1:17" x14ac:dyDescent="0.25">
      <c r="B24" s="30"/>
      <c r="C24" s="30"/>
      <c r="D24" s="14"/>
      <c r="E24" s="14"/>
      <c r="F24" s="14"/>
      <c r="I24" s="4" t="s">
        <v>9</v>
      </c>
      <c r="J24" s="77" t="s">
        <v>26</v>
      </c>
      <c r="K24" s="77"/>
      <c r="L24" s="77"/>
      <c r="M24" s="77"/>
    </row>
    <row r="25" spans="1:17" x14ac:dyDescent="0.25">
      <c r="B25" s="30"/>
      <c r="C25" s="30"/>
      <c r="D25" s="14"/>
      <c r="E25" s="14"/>
      <c r="F25" s="14"/>
      <c r="I25" s="4" t="s">
        <v>10</v>
      </c>
      <c r="J25" s="77" t="s">
        <v>27</v>
      </c>
      <c r="K25" s="77"/>
      <c r="L25" s="77"/>
      <c r="M25" s="77"/>
    </row>
    <row r="26" spans="1:17" x14ac:dyDescent="0.25">
      <c r="B26" s="30"/>
      <c r="C26" s="30"/>
      <c r="D26" s="30"/>
      <c r="E26" s="30"/>
      <c r="F26" s="30"/>
      <c r="I26" s="4" t="s">
        <v>12</v>
      </c>
      <c r="J26" s="77" t="s">
        <v>25</v>
      </c>
      <c r="K26" s="77"/>
      <c r="L26" s="77"/>
      <c r="M26" s="77"/>
    </row>
    <row r="27" spans="1:17" x14ac:dyDescent="0.25">
      <c r="B27" s="29"/>
      <c r="C27" s="30"/>
      <c r="D27" s="30"/>
      <c r="E27" s="30"/>
      <c r="F27" s="30"/>
      <c r="I27" s="4" t="s">
        <v>8</v>
      </c>
      <c r="J27" s="77" t="s">
        <v>13</v>
      </c>
      <c r="K27" s="77"/>
      <c r="L27" s="77"/>
      <c r="M27" s="77"/>
    </row>
    <row r="28" spans="1:17" x14ac:dyDescent="0.25">
      <c r="B28" s="30"/>
      <c r="C28" s="30"/>
      <c r="D28" s="14"/>
      <c r="E28" s="14"/>
      <c r="F28" s="14"/>
    </row>
    <row r="29" spans="1:17" x14ac:dyDescent="0.25">
      <c r="B29" s="30"/>
      <c r="C29" s="30"/>
      <c r="D29" s="14"/>
      <c r="E29" s="14"/>
      <c r="F29" s="14"/>
    </row>
    <row r="30" spans="1:17" x14ac:dyDescent="0.25">
      <c r="B30" s="30"/>
      <c r="C30" s="30"/>
      <c r="D30" s="14"/>
      <c r="E30" s="14"/>
      <c r="F30" s="14"/>
    </row>
    <row r="31" spans="1:17" x14ac:dyDescent="0.25">
      <c r="B31" s="30"/>
      <c r="C31" s="30"/>
      <c r="D31" s="14"/>
      <c r="E31" s="14"/>
      <c r="F31" s="14"/>
    </row>
    <row r="32" spans="1:17" x14ac:dyDescent="0.25">
      <c r="B32" s="30"/>
      <c r="C32" s="30"/>
      <c r="D32" s="14"/>
      <c r="E32" s="14"/>
      <c r="F32" s="14"/>
    </row>
    <row r="33" spans="2:6" x14ac:dyDescent="0.25">
      <c r="B33" s="30"/>
      <c r="C33" s="30"/>
      <c r="D33" s="14"/>
      <c r="E33" s="14"/>
      <c r="F33" s="14"/>
    </row>
    <row r="34" spans="2:6" x14ac:dyDescent="0.25">
      <c r="B34" s="30"/>
      <c r="C34" s="30"/>
      <c r="D34" s="30"/>
      <c r="E34" s="30"/>
      <c r="F34" s="30"/>
    </row>
    <row r="35" spans="2:6" x14ac:dyDescent="0.25">
      <c r="B35" s="29"/>
      <c r="C35" s="30"/>
      <c r="D35" s="30"/>
      <c r="E35" s="30"/>
      <c r="F35" s="30"/>
    </row>
    <row r="36" spans="2:6" x14ac:dyDescent="0.25">
      <c r="B36" s="30"/>
      <c r="C36" s="30"/>
      <c r="D36" s="14"/>
      <c r="E36" s="14"/>
      <c r="F36" s="14"/>
    </row>
    <row r="37" spans="2:6" x14ac:dyDescent="0.25">
      <c r="B37" s="30"/>
      <c r="C37" s="30"/>
      <c r="D37" s="14"/>
      <c r="E37" s="14"/>
      <c r="F37" s="14"/>
    </row>
    <row r="38" spans="2:6" x14ac:dyDescent="0.25">
      <c r="B38" s="30"/>
      <c r="C38" s="30"/>
      <c r="D38" s="14"/>
      <c r="E38" s="14"/>
      <c r="F38" s="14"/>
    </row>
    <row r="39" spans="2:6" x14ac:dyDescent="0.25">
      <c r="B39" s="30"/>
      <c r="C39" s="30"/>
      <c r="D39" s="14"/>
      <c r="E39" s="14"/>
      <c r="F39" s="14"/>
    </row>
    <row r="40" spans="2:6" x14ac:dyDescent="0.25">
      <c r="B40" s="30"/>
      <c r="C40" s="30"/>
      <c r="D40" s="14"/>
      <c r="E40" s="14"/>
      <c r="F40" s="14"/>
    </row>
    <row r="41" spans="2:6" x14ac:dyDescent="0.25">
      <c r="B41" s="30"/>
      <c r="C41" s="30"/>
      <c r="D41" s="14"/>
      <c r="E41" s="14"/>
      <c r="F41" s="14"/>
    </row>
  </sheetData>
  <mergeCells count="9">
    <mergeCell ref="A9:B9"/>
    <mergeCell ref="J26:M26"/>
    <mergeCell ref="J27:M27"/>
    <mergeCell ref="J20:M20"/>
    <mergeCell ref="J21:M21"/>
    <mergeCell ref="J22:M22"/>
    <mergeCell ref="J23:M23"/>
    <mergeCell ref="J24:M24"/>
    <mergeCell ref="J25:M2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Normal="100" workbookViewId="0">
      <selection activeCell="J10" sqref="J10"/>
    </sheetView>
  </sheetViews>
  <sheetFormatPr defaultRowHeight="15" x14ac:dyDescent="0.25"/>
  <cols>
    <col min="2" max="3" width="13.28515625" bestFit="1" customWidth="1"/>
    <col min="4" max="4" width="5.7109375" bestFit="1" customWidth="1"/>
    <col min="5" max="5" width="1.5703125" bestFit="1" customWidth="1"/>
    <col min="6" max="6" width="5.7109375" bestFit="1" customWidth="1"/>
    <col min="7" max="7" width="7.5703125" bestFit="1" customWidth="1"/>
    <col min="8" max="8" width="13.140625" bestFit="1" customWidth="1"/>
    <col min="9" max="9" width="6.85546875" bestFit="1" customWidth="1"/>
  </cols>
  <sheetData>
    <row r="1" spans="1:13" x14ac:dyDescent="0.25">
      <c r="B1" s="81" t="s">
        <v>82</v>
      </c>
      <c r="C1" s="81"/>
    </row>
    <row r="2" spans="1:13" ht="15.75" thickBot="1" x14ac:dyDescent="0.3"/>
    <row r="3" spans="1:13" ht="15.75" thickBot="1" x14ac:dyDescent="0.3">
      <c r="A3" s="78" t="s">
        <v>31</v>
      </c>
      <c r="B3" s="79"/>
      <c r="C3" s="79"/>
      <c r="D3" s="79"/>
      <c r="E3" s="79"/>
      <c r="F3" s="79"/>
      <c r="G3" s="80"/>
    </row>
    <row r="4" spans="1:13" x14ac:dyDescent="0.25">
      <c r="A4" s="72"/>
      <c r="B4" s="70" t="s">
        <v>46</v>
      </c>
      <c r="C4" s="70" t="s">
        <v>46</v>
      </c>
      <c r="D4" s="70" t="s">
        <v>20</v>
      </c>
      <c r="E4" s="70" t="s">
        <v>1</v>
      </c>
      <c r="F4" s="70" t="s">
        <v>20</v>
      </c>
      <c r="G4" s="71" t="s">
        <v>47</v>
      </c>
    </row>
    <row r="5" spans="1:13" x14ac:dyDescent="0.25">
      <c r="A5" s="57">
        <v>0.41666666666666669</v>
      </c>
      <c r="B5" s="56" t="s">
        <v>35</v>
      </c>
      <c r="C5" s="82" t="s">
        <v>41</v>
      </c>
      <c r="D5" s="56"/>
      <c r="E5" s="56" t="s">
        <v>1</v>
      </c>
      <c r="F5" s="56"/>
      <c r="G5" s="65">
        <v>11</v>
      </c>
    </row>
    <row r="6" spans="1:13" x14ac:dyDescent="0.25">
      <c r="A6" s="68"/>
      <c r="B6" s="50"/>
      <c r="C6" s="50"/>
      <c r="D6" s="50"/>
      <c r="E6" s="50"/>
      <c r="F6" s="50"/>
      <c r="G6" s="58"/>
    </row>
    <row r="7" spans="1:13" x14ac:dyDescent="0.25">
      <c r="A7" s="57">
        <v>0.45833333333333331</v>
      </c>
      <c r="B7" s="56" t="s">
        <v>42</v>
      </c>
      <c r="C7" s="56" t="s">
        <v>43</v>
      </c>
      <c r="D7" s="56"/>
      <c r="E7" s="56" t="s">
        <v>1</v>
      </c>
      <c r="F7" s="56"/>
      <c r="G7" s="65">
        <v>15</v>
      </c>
      <c r="H7" s="23"/>
      <c r="I7" s="23"/>
      <c r="J7" s="23"/>
      <c r="K7" s="23"/>
      <c r="L7" s="23"/>
      <c r="M7" s="23"/>
    </row>
    <row r="8" spans="1:13" x14ac:dyDescent="0.25">
      <c r="A8" s="68"/>
      <c r="B8" s="50"/>
      <c r="C8" s="50"/>
      <c r="D8" s="50"/>
      <c r="E8" s="50"/>
      <c r="F8" s="50"/>
      <c r="G8" s="58"/>
      <c r="H8" s="23"/>
      <c r="I8" s="23"/>
      <c r="J8" s="23"/>
      <c r="K8" s="23"/>
      <c r="L8" s="23"/>
      <c r="M8" s="23"/>
    </row>
    <row r="9" spans="1:13" x14ac:dyDescent="0.25">
      <c r="A9" s="57">
        <v>0.5</v>
      </c>
      <c r="B9" s="56" t="s">
        <v>49</v>
      </c>
      <c r="C9" s="56" t="s">
        <v>50</v>
      </c>
      <c r="D9" s="56"/>
      <c r="E9" s="56" t="s">
        <v>1</v>
      </c>
      <c r="F9" s="56"/>
      <c r="G9" s="65">
        <v>17</v>
      </c>
      <c r="H9" s="23"/>
      <c r="I9" s="23"/>
      <c r="J9" s="23"/>
      <c r="K9" s="23"/>
      <c r="L9" s="23"/>
      <c r="M9" s="23"/>
    </row>
    <row r="10" spans="1:13" x14ac:dyDescent="0.25">
      <c r="A10" s="68"/>
      <c r="B10" s="51"/>
      <c r="C10" s="51"/>
      <c r="D10" s="51"/>
      <c r="E10" s="51"/>
      <c r="F10" s="51"/>
      <c r="G10" s="58"/>
      <c r="H10" s="23"/>
      <c r="I10" s="23"/>
      <c r="J10" s="23"/>
      <c r="K10" s="23"/>
      <c r="L10" s="23"/>
      <c r="M10" s="23"/>
    </row>
    <row r="11" spans="1:13" x14ac:dyDescent="0.25">
      <c r="A11" s="57">
        <v>0.58333333333333337</v>
      </c>
      <c r="B11" s="56" t="s">
        <v>57</v>
      </c>
      <c r="C11" s="56" t="s">
        <v>58</v>
      </c>
      <c r="D11" s="66"/>
      <c r="E11" s="66" t="s">
        <v>1</v>
      </c>
      <c r="F11" s="66"/>
      <c r="G11" s="65"/>
      <c r="H11" s="23"/>
      <c r="I11" s="23"/>
      <c r="J11" s="23"/>
      <c r="K11" s="23"/>
      <c r="L11" s="23"/>
      <c r="M11" s="23"/>
    </row>
    <row r="12" spans="1:13" x14ac:dyDescent="0.25">
      <c r="A12" s="68"/>
      <c r="B12" s="51"/>
      <c r="C12" s="51"/>
      <c r="D12" s="52"/>
      <c r="E12" s="52"/>
      <c r="F12" s="52"/>
      <c r="G12" s="58"/>
      <c r="H12" s="23"/>
      <c r="I12" s="23"/>
      <c r="J12" s="23"/>
      <c r="K12" s="23"/>
      <c r="L12" s="23"/>
      <c r="M12" s="23"/>
    </row>
    <row r="13" spans="1:13" x14ac:dyDescent="0.25">
      <c r="A13" s="57">
        <v>0.625</v>
      </c>
      <c r="B13" s="56" t="s">
        <v>61</v>
      </c>
      <c r="C13" s="56" t="s">
        <v>62</v>
      </c>
      <c r="D13" s="66"/>
      <c r="E13" s="66" t="s">
        <v>1</v>
      </c>
      <c r="F13" s="66"/>
      <c r="G13" s="75" t="s">
        <v>63</v>
      </c>
      <c r="I13" s="23"/>
      <c r="J13" s="23"/>
      <c r="K13" s="23"/>
      <c r="L13" s="23"/>
      <c r="M13" s="23"/>
    </row>
    <row r="14" spans="1:13" ht="15.75" thickBot="1" x14ac:dyDescent="0.3">
      <c r="A14" s="67"/>
      <c r="B14" s="59"/>
      <c r="C14" s="59"/>
      <c r="D14" s="60"/>
      <c r="E14" s="60"/>
      <c r="F14" s="60"/>
      <c r="G14" s="61"/>
      <c r="H14" s="23"/>
      <c r="I14" s="23"/>
      <c r="J14" s="23"/>
      <c r="K14" s="23"/>
      <c r="L14" s="23"/>
      <c r="M14" s="23"/>
    </row>
    <row r="15" spans="1:13" ht="15.75" thickBot="1" x14ac:dyDescent="0.3">
      <c r="A15" s="53"/>
      <c r="B15" s="54"/>
      <c r="C15" s="54"/>
      <c r="D15" s="55"/>
      <c r="E15" s="55"/>
      <c r="F15" s="55"/>
      <c r="G15" s="53"/>
    </row>
    <row r="16" spans="1:13" ht="15.75" thickBot="1" x14ac:dyDescent="0.3">
      <c r="A16" s="78" t="s">
        <v>32</v>
      </c>
      <c r="B16" s="79"/>
      <c r="C16" s="79"/>
      <c r="D16" s="79"/>
      <c r="E16" s="79"/>
      <c r="F16" s="79"/>
      <c r="G16" s="80"/>
    </row>
    <row r="17" spans="1:7" x14ac:dyDescent="0.25">
      <c r="A17" s="69"/>
      <c r="B17" s="70" t="s">
        <v>46</v>
      </c>
      <c r="C17" s="70" t="s">
        <v>46</v>
      </c>
      <c r="D17" s="70" t="s">
        <v>20</v>
      </c>
      <c r="E17" s="70" t="s">
        <v>1</v>
      </c>
      <c r="F17" s="70" t="s">
        <v>20</v>
      </c>
      <c r="G17" s="71" t="s">
        <v>47</v>
      </c>
    </row>
    <row r="18" spans="1:7" x14ac:dyDescent="0.25">
      <c r="A18" s="57">
        <v>0.41666666666666669</v>
      </c>
      <c r="B18" s="56" t="s">
        <v>38</v>
      </c>
      <c r="C18" s="56" t="s">
        <v>37</v>
      </c>
      <c r="D18" s="56"/>
      <c r="E18" s="56" t="s">
        <v>1</v>
      </c>
      <c r="F18" s="56"/>
      <c r="G18" s="65">
        <v>12</v>
      </c>
    </row>
    <row r="19" spans="1:7" x14ac:dyDescent="0.25">
      <c r="A19" s="68"/>
      <c r="B19" s="50"/>
      <c r="C19" s="50"/>
      <c r="D19" s="50"/>
      <c r="E19" s="50"/>
      <c r="F19" s="50"/>
      <c r="G19" s="58"/>
    </row>
    <row r="20" spans="1:7" x14ac:dyDescent="0.25">
      <c r="A20" s="57">
        <v>0.45833333333333331</v>
      </c>
      <c r="B20" s="56" t="s">
        <v>44</v>
      </c>
      <c r="C20" s="56" t="s">
        <v>45</v>
      </c>
      <c r="D20" s="56"/>
      <c r="E20" s="56" t="s">
        <v>1</v>
      </c>
      <c r="F20" s="56"/>
      <c r="G20" s="65">
        <v>16</v>
      </c>
    </row>
    <row r="21" spans="1:7" x14ac:dyDescent="0.25">
      <c r="A21" s="68"/>
      <c r="B21" s="50"/>
      <c r="C21" s="50"/>
      <c r="D21" s="50"/>
      <c r="E21" s="50"/>
      <c r="F21" s="50"/>
      <c r="G21" s="58"/>
    </row>
    <row r="22" spans="1:7" x14ac:dyDescent="0.25">
      <c r="A22" s="57">
        <v>0.5</v>
      </c>
      <c r="B22" s="56" t="s">
        <v>51</v>
      </c>
      <c r="C22" s="56" t="s">
        <v>52</v>
      </c>
      <c r="D22" s="56"/>
      <c r="E22" s="56" t="s">
        <v>1</v>
      </c>
      <c r="F22" s="56"/>
      <c r="G22" s="65">
        <v>18</v>
      </c>
    </row>
    <row r="23" spans="1:7" x14ac:dyDescent="0.25">
      <c r="A23" s="68"/>
      <c r="B23" s="51"/>
      <c r="C23" s="51"/>
      <c r="D23" s="51"/>
      <c r="E23" s="51"/>
      <c r="F23" s="51"/>
      <c r="G23" s="58"/>
    </row>
    <row r="24" spans="1:7" x14ac:dyDescent="0.25">
      <c r="A24" s="57">
        <v>0.58333333333333337</v>
      </c>
      <c r="B24" s="56" t="s">
        <v>59</v>
      </c>
      <c r="C24" s="56" t="s">
        <v>60</v>
      </c>
      <c r="D24" s="66"/>
      <c r="E24" s="66" t="s">
        <v>1</v>
      </c>
      <c r="F24" s="66"/>
      <c r="G24" s="65"/>
    </row>
    <row r="25" spans="1:7" x14ac:dyDescent="0.25">
      <c r="A25" s="68"/>
      <c r="B25" s="51"/>
      <c r="C25" s="51"/>
      <c r="D25" s="52"/>
      <c r="E25" s="52"/>
      <c r="F25" s="52"/>
      <c r="G25" s="58"/>
    </row>
    <row r="26" spans="1:7" x14ac:dyDescent="0.25">
      <c r="A26" s="57">
        <v>0.625</v>
      </c>
      <c r="B26" s="56" t="s">
        <v>64</v>
      </c>
      <c r="C26" s="56" t="s">
        <v>65</v>
      </c>
      <c r="D26" s="66"/>
      <c r="E26" s="66" t="s">
        <v>1</v>
      </c>
      <c r="F26" s="66"/>
      <c r="G26" s="76" t="s">
        <v>83</v>
      </c>
    </row>
    <row r="27" spans="1:7" ht="15.75" thickBot="1" x14ac:dyDescent="0.3">
      <c r="A27" s="67"/>
      <c r="B27" s="59"/>
      <c r="C27" s="59"/>
      <c r="D27" s="60"/>
      <c r="E27" s="60"/>
      <c r="F27" s="60"/>
      <c r="G27" s="61"/>
    </row>
    <row r="28" spans="1:7" ht="15.75" thickBot="1" x14ac:dyDescent="0.3">
      <c r="A28" s="53"/>
      <c r="B28" s="53"/>
      <c r="C28" s="53"/>
      <c r="D28" s="53"/>
      <c r="E28" s="53"/>
      <c r="F28" s="53"/>
      <c r="G28" s="53"/>
    </row>
    <row r="29" spans="1:7" ht="15.75" thickBot="1" x14ac:dyDescent="0.3">
      <c r="A29" s="78" t="s">
        <v>33</v>
      </c>
      <c r="B29" s="79"/>
      <c r="C29" s="79"/>
      <c r="D29" s="79"/>
      <c r="E29" s="79"/>
      <c r="F29" s="79"/>
      <c r="G29" s="80"/>
    </row>
    <row r="30" spans="1:7" x14ac:dyDescent="0.25">
      <c r="A30" s="69"/>
      <c r="B30" s="70" t="s">
        <v>46</v>
      </c>
      <c r="C30" s="70" t="s">
        <v>46</v>
      </c>
      <c r="D30" s="70" t="s">
        <v>20</v>
      </c>
      <c r="E30" s="70" t="s">
        <v>1</v>
      </c>
      <c r="F30" s="70" t="s">
        <v>20</v>
      </c>
      <c r="G30" s="71" t="s">
        <v>47</v>
      </c>
    </row>
    <row r="31" spans="1:7" x14ac:dyDescent="0.25">
      <c r="A31" s="62">
        <v>0.41666666666666669</v>
      </c>
      <c r="B31" s="63" t="s">
        <v>39</v>
      </c>
      <c r="C31" s="63" t="s">
        <v>40</v>
      </c>
      <c r="D31" s="63"/>
      <c r="E31" s="63" t="s">
        <v>1</v>
      </c>
      <c r="F31" s="63"/>
      <c r="G31" s="64">
        <v>13</v>
      </c>
    </row>
    <row r="32" spans="1:7" x14ac:dyDescent="0.25">
      <c r="A32" s="68"/>
      <c r="B32" s="50"/>
      <c r="C32" s="50"/>
      <c r="D32" s="50"/>
      <c r="E32" s="50"/>
      <c r="F32" s="50"/>
      <c r="G32" s="58"/>
    </row>
    <row r="33" spans="1:7" x14ac:dyDescent="0.25">
      <c r="A33" s="57">
        <v>0.45833333333333331</v>
      </c>
      <c r="B33" s="56"/>
      <c r="C33" s="56"/>
      <c r="D33" s="56"/>
      <c r="E33" s="56" t="s">
        <v>1</v>
      </c>
      <c r="F33" s="56"/>
      <c r="G33" s="65"/>
    </row>
    <row r="34" spans="1:7" x14ac:dyDescent="0.25">
      <c r="A34" s="68"/>
      <c r="B34" s="50"/>
      <c r="C34" s="50"/>
      <c r="D34" s="50"/>
      <c r="E34" s="50"/>
      <c r="F34" s="50"/>
      <c r="G34" s="58"/>
    </row>
    <row r="35" spans="1:7" x14ac:dyDescent="0.25">
      <c r="A35" s="57">
        <v>0.5</v>
      </c>
      <c r="B35" s="56" t="s">
        <v>53</v>
      </c>
      <c r="C35" s="56" t="s">
        <v>54</v>
      </c>
      <c r="D35" s="56"/>
      <c r="E35" s="56" t="s">
        <v>1</v>
      </c>
      <c r="F35" s="56"/>
      <c r="G35" s="65">
        <v>19</v>
      </c>
    </row>
    <row r="36" spans="1:7" x14ac:dyDescent="0.25">
      <c r="A36" s="68"/>
      <c r="B36" s="51"/>
      <c r="C36" s="51"/>
      <c r="D36" s="51"/>
      <c r="E36" s="51"/>
      <c r="F36" s="51"/>
      <c r="G36" s="58"/>
    </row>
    <row r="37" spans="1:7" x14ac:dyDescent="0.25">
      <c r="A37" s="57">
        <v>0.58333333333333337</v>
      </c>
      <c r="B37" s="56"/>
      <c r="C37" s="56"/>
      <c r="D37" s="66"/>
      <c r="E37" s="66" t="s">
        <v>1</v>
      </c>
      <c r="F37" s="66"/>
      <c r="G37" s="65"/>
    </row>
    <row r="38" spans="1:7" x14ac:dyDescent="0.25">
      <c r="A38" s="68"/>
      <c r="B38" s="51"/>
      <c r="C38" s="51"/>
      <c r="D38" s="52"/>
      <c r="E38" s="52"/>
      <c r="F38" s="52"/>
      <c r="G38" s="58"/>
    </row>
    <row r="39" spans="1:7" x14ac:dyDescent="0.25">
      <c r="A39" s="57">
        <v>0.625</v>
      </c>
      <c r="B39" s="56" t="s">
        <v>66</v>
      </c>
      <c r="C39" s="56" t="s">
        <v>67</v>
      </c>
      <c r="D39" s="66"/>
      <c r="E39" s="66" t="s">
        <v>1</v>
      </c>
      <c r="F39" s="66"/>
      <c r="G39" s="76" t="s">
        <v>84</v>
      </c>
    </row>
    <row r="40" spans="1:7" ht="15.75" thickBot="1" x14ac:dyDescent="0.3">
      <c r="A40" s="67"/>
      <c r="B40" s="59"/>
      <c r="C40" s="59"/>
      <c r="D40" s="60"/>
      <c r="E40" s="60"/>
      <c r="F40" s="60"/>
      <c r="G40" s="61"/>
    </row>
    <row r="41" spans="1:7" x14ac:dyDescent="0.25">
      <c r="A41" s="53"/>
      <c r="B41" s="53"/>
      <c r="C41" s="53"/>
      <c r="D41" s="53"/>
      <c r="E41" s="53"/>
      <c r="F41" s="53"/>
      <c r="G41" s="53"/>
    </row>
    <row r="53" spans="1:7" ht="15.75" thickBot="1" x14ac:dyDescent="0.3"/>
    <row r="54" spans="1:7" ht="15.75" thickBot="1" x14ac:dyDescent="0.3">
      <c r="A54" s="78" t="s">
        <v>34</v>
      </c>
      <c r="B54" s="79"/>
      <c r="C54" s="79"/>
      <c r="D54" s="79"/>
      <c r="E54" s="79"/>
      <c r="F54" s="79"/>
      <c r="G54" s="80"/>
    </row>
    <row r="55" spans="1:7" x14ac:dyDescent="0.25">
      <c r="A55" s="69"/>
      <c r="B55" s="70" t="s">
        <v>46</v>
      </c>
      <c r="C55" s="70" t="s">
        <v>46</v>
      </c>
      <c r="D55" s="70" t="s">
        <v>20</v>
      </c>
      <c r="E55" s="70" t="s">
        <v>1</v>
      </c>
      <c r="F55" s="70" t="s">
        <v>20</v>
      </c>
      <c r="G55" s="71" t="s">
        <v>47</v>
      </c>
    </row>
    <row r="56" spans="1:7" x14ac:dyDescent="0.25">
      <c r="A56" s="57">
        <v>0.41666666666666669</v>
      </c>
      <c r="B56" s="56" t="s">
        <v>48</v>
      </c>
      <c r="C56" s="56" t="s">
        <v>36</v>
      </c>
      <c r="D56" s="56"/>
      <c r="E56" s="56" t="s">
        <v>1</v>
      </c>
      <c r="F56" s="56"/>
      <c r="G56" s="65">
        <v>14</v>
      </c>
    </row>
    <row r="57" spans="1:7" x14ac:dyDescent="0.25">
      <c r="A57" s="68"/>
      <c r="B57" s="50"/>
      <c r="C57" s="50"/>
      <c r="D57" s="50"/>
      <c r="E57" s="50"/>
      <c r="F57" s="50"/>
      <c r="G57" s="58"/>
    </row>
    <row r="58" spans="1:7" x14ac:dyDescent="0.25">
      <c r="A58" s="57">
        <v>0.45833333333333331</v>
      </c>
      <c r="B58" s="56"/>
      <c r="C58" s="56"/>
      <c r="D58" s="56"/>
      <c r="E58" s="56" t="s">
        <v>1</v>
      </c>
      <c r="F58" s="56"/>
      <c r="G58" s="65"/>
    </row>
    <row r="59" spans="1:7" x14ac:dyDescent="0.25">
      <c r="A59" s="68"/>
      <c r="B59" s="50"/>
      <c r="C59" s="50"/>
      <c r="D59" s="50"/>
      <c r="E59" s="50"/>
      <c r="F59" s="50"/>
      <c r="G59" s="58"/>
    </row>
    <row r="60" spans="1:7" x14ac:dyDescent="0.25">
      <c r="A60" s="57">
        <v>0.5</v>
      </c>
      <c r="B60" s="56" t="s">
        <v>55</v>
      </c>
      <c r="C60" s="56" t="s">
        <v>56</v>
      </c>
      <c r="D60" s="56"/>
      <c r="E60" s="56" t="s">
        <v>1</v>
      </c>
      <c r="F60" s="56"/>
      <c r="G60" s="65">
        <v>20</v>
      </c>
    </row>
    <row r="61" spans="1:7" x14ac:dyDescent="0.25">
      <c r="A61" s="68"/>
      <c r="B61" s="51"/>
      <c r="C61" s="51"/>
      <c r="D61" s="51"/>
      <c r="E61" s="51"/>
      <c r="F61" s="51"/>
      <c r="G61" s="58"/>
    </row>
    <row r="62" spans="1:7" x14ac:dyDescent="0.25">
      <c r="A62" s="57">
        <v>0.58333333333333337</v>
      </c>
      <c r="B62" s="56"/>
      <c r="C62" s="56"/>
      <c r="D62" s="66"/>
      <c r="E62" s="66" t="s">
        <v>1</v>
      </c>
      <c r="F62" s="66"/>
      <c r="G62" s="65"/>
    </row>
    <row r="63" spans="1:7" x14ac:dyDescent="0.25">
      <c r="A63" s="68"/>
      <c r="B63" s="51"/>
      <c r="C63" s="51"/>
      <c r="D63" s="52"/>
      <c r="E63" s="52"/>
      <c r="F63" s="52"/>
      <c r="G63" s="58"/>
    </row>
    <row r="64" spans="1:7" x14ac:dyDescent="0.25">
      <c r="A64" s="57">
        <v>0.625</v>
      </c>
      <c r="B64" s="56" t="s">
        <v>68</v>
      </c>
      <c r="C64" s="56" t="s">
        <v>69</v>
      </c>
      <c r="D64" s="66"/>
      <c r="E64" s="66" t="s">
        <v>1</v>
      </c>
      <c r="F64" s="66"/>
      <c r="G64" s="76" t="s">
        <v>85</v>
      </c>
    </row>
    <row r="65" spans="1:7" ht="15.75" thickBot="1" x14ac:dyDescent="0.3">
      <c r="A65" s="67"/>
      <c r="B65" s="59"/>
      <c r="C65" s="59"/>
      <c r="D65" s="60"/>
      <c r="E65" s="60"/>
      <c r="F65" s="60"/>
      <c r="G65" s="61"/>
    </row>
  </sheetData>
  <mergeCells count="5">
    <mergeCell ref="A54:G54"/>
    <mergeCell ref="B1:C1"/>
    <mergeCell ref="A3:G3"/>
    <mergeCell ref="A16:G16"/>
    <mergeCell ref="A29:G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4" sqref="A4"/>
    </sheetView>
  </sheetViews>
  <sheetFormatPr defaultRowHeight="15" x14ac:dyDescent="0.25"/>
  <cols>
    <col min="1" max="1" width="19.5703125" customWidth="1"/>
    <col min="3" max="3" width="61.7109375" customWidth="1"/>
  </cols>
  <sheetData>
    <row r="1" spans="1:3" x14ac:dyDescent="0.25">
      <c r="A1" s="21" t="s">
        <v>13</v>
      </c>
      <c r="B1" s="18"/>
    </row>
    <row r="2" spans="1:3" x14ac:dyDescent="0.25">
      <c r="A2" s="20" t="s">
        <v>2</v>
      </c>
      <c r="B2" s="27">
        <v>3</v>
      </c>
    </row>
    <row r="3" spans="1:3" x14ac:dyDescent="0.25">
      <c r="A3" s="19" t="s">
        <v>4</v>
      </c>
      <c r="B3" s="27">
        <v>1</v>
      </c>
    </row>
    <row r="4" spans="1:3" x14ac:dyDescent="0.25">
      <c r="A4" s="19" t="s">
        <v>3</v>
      </c>
      <c r="B4" s="27">
        <v>0</v>
      </c>
    </row>
    <row r="7" spans="1:3" x14ac:dyDescent="0.25">
      <c r="C7" t="s">
        <v>14</v>
      </c>
    </row>
    <row r="8" spans="1:3" x14ac:dyDescent="0.25">
      <c r="C8" s="25" t="s">
        <v>15</v>
      </c>
    </row>
  </sheetData>
  <sheetProtection password="E87F" sheet="1" objects="1" scenarios="1"/>
  <hyperlinks>
    <hyperlink ref="C8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12</vt:i4>
      </vt:variant>
    </vt:vector>
  </HeadingPairs>
  <TitlesOfParts>
    <vt:vector size="17" baseType="lpstr">
      <vt:lpstr>Group A1</vt:lpstr>
      <vt:lpstr>Group A2</vt:lpstr>
      <vt:lpstr>Group B1</vt:lpstr>
      <vt:lpstr>QF-SF-Final</vt:lpstr>
      <vt:lpstr>Options</vt:lpstr>
      <vt:lpstr>'Group A2'!home</vt:lpstr>
      <vt:lpstr>'Group B1'!home</vt:lpstr>
      <vt:lpstr>home</vt:lpstr>
      <vt:lpstr>'Group A2'!homescore</vt:lpstr>
      <vt:lpstr>'Group B1'!homescore</vt:lpstr>
      <vt:lpstr>homescore</vt:lpstr>
      <vt:lpstr>'Group A2'!visitor</vt:lpstr>
      <vt:lpstr>'Group B1'!visitor</vt:lpstr>
      <vt:lpstr>visitor</vt:lpstr>
      <vt:lpstr>'Group A2'!visitorscore</vt:lpstr>
      <vt:lpstr>'Group B1'!visitorscore</vt:lpstr>
      <vt:lpstr>visitorscore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Sacré Pieter</cp:lastModifiedBy>
  <cp:lastPrinted>2017-06-14T08:56:09Z</cp:lastPrinted>
  <dcterms:created xsi:type="dcterms:W3CDTF">2013-06-11T19:47:31Z</dcterms:created>
  <dcterms:modified xsi:type="dcterms:W3CDTF">2017-06-16T09:09:07Z</dcterms:modified>
</cp:coreProperties>
</file>